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C:\Users\vigil_r\Downloads\"/>
    </mc:Choice>
  </mc:AlternateContent>
  <xr:revisionPtr revIDLastSave="0" documentId="8_{7384F9F6-0F96-4398-842C-5D2713EF8FC7}" xr6:coauthVersionLast="47" xr6:coauthVersionMax="47" xr10:uidLastSave="{00000000-0000-0000-0000-000000000000}"/>
  <bookViews>
    <workbookView xWindow="0" yWindow="1410" windowWidth="28800" windowHeight="11295" tabRatio="885" firstSheet="6" activeTab="13" xr2:uid="{00000000-000D-0000-FFFF-FFFF00000000}"/>
  </bookViews>
  <sheets>
    <sheet name="Instructions" sheetId="1" r:id="rId1"/>
    <sheet name="Cover Page" sheetId="2" r:id="rId2"/>
    <sheet name="Page 1-Enrollment Plan" sheetId="3" r:id="rId3"/>
    <sheet name="Page 2-Staffing Plan" sheetId="4" r:id="rId4"/>
    <sheet name="Page 3-Assumptions" sheetId="5" r:id="rId5"/>
    <sheet name="Page 4-Year 0" sheetId="6" r:id="rId6"/>
    <sheet name="Page 5-Year 1" sheetId="7" r:id="rId7"/>
    <sheet name="Page 6-Year 2" sheetId="8" r:id="rId8"/>
    <sheet name="Page 7-Year 3" sheetId="9" r:id="rId9"/>
    <sheet name="Page 8-Year 4" sheetId="10" r:id="rId10"/>
    <sheet name="Page 9-Year 5" sheetId="11" r:id="rId11"/>
    <sheet name="Page 10-6 yr Budget-detail" sheetId="12" r:id="rId12"/>
    <sheet name="Page 11-6 yr Budget Summary" sheetId="13" r:id="rId13"/>
    <sheet name="Support-CDE start-up grant" sheetId="14" r:id="rId14"/>
  </sheets>
  <definedNames>
    <definedName name="__FTE1">'Page 10-6 yr Budget-detail'!$C$6</definedName>
    <definedName name="__FTE2">'Page 10-6 yr Budget-detail'!$D$6</definedName>
    <definedName name="__fTE3">'Page 10-6 yr Budget-detail'!$E$6</definedName>
    <definedName name="__FTE4">'Page 10-6 yr Budget-detail'!$F$6</definedName>
    <definedName name="_FTE1" localSheetId="12">'Page 11-6 yr Budget Summary'!$C$5</definedName>
    <definedName name="_FTE2" localSheetId="12">'Page 11-6 yr Budget Summary'!$D$5</definedName>
    <definedName name="_fTE3" localSheetId="12">'Page 11-6 yr Budget Summary'!$E$5</definedName>
    <definedName name="_FTE4" localSheetId="12">'Page 11-6 yr Budget Summary'!$F$5</definedName>
    <definedName name="FPC" localSheetId="6">'Page 5-Year 1'!$E$3</definedName>
    <definedName name="FPC" localSheetId="7">'Page 6-Year 2'!$E$3</definedName>
    <definedName name="FPC" localSheetId="8">'Page 7-Year 3'!$E$3</definedName>
    <definedName name="FPC" localSheetId="9">'Page 8-Year 4'!$E$3</definedName>
    <definedName name="FPC" localSheetId="10">'Page 9-Year 5'!$E$3</definedName>
    <definedName name="FPC">'Page 4-Year 0'!$E$3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C15" i="5" l="1"/>
  <c r="D14" i="5"/>
  <c r="B58" i="12" l="1"/>
  <c r="C58" i="12"/>
  <c r="D58" i="12"/>
  <c r="E58" i="12"/>
  <c r="F58" i="12"/>
  <c r="G58" i="12"/>
  <c r="B58" i="11"/>
  <c r="E58" i="11" s="1"/>
  <c r="B58" i="10"/>
  <c r="E58" i="10" s="1"/>
  <c r="B57" i="10"/>
  <c r="E57" i="10" s="1"/>
  <c r="E58" i="9"/>
  <c r="B58" i="9"/>
  <c r="B58" i="8"/>
  <c r="E58" i="8" s="1"/>
  <c r="E58" i="7"/>
  <c r="E56" i="7"/>
  <c r="C28" i="13"/>
  <c r="C79" i="6"/>
  <c r="B92" i="7"/>
  <c r="C32" i="4"/>
  <c r="B15" i="6"/>
  <c r="C7" i="5"/>
  <c r="D16" i="5"/>
  <c r="E16" i="5"/>
  <c r="F16" i="5"/>
  <c r="G16" i="5"/>
  <c r="C16" i="5"/>
  <c r="F5" i="5"/>
  <c r="D23" i="3"/>
  <c r="E15" i="5" s="1"/>
  <c r="E23" i="3"/>
  <c r="F15" i="5" s="1"/>
  <c r="C6" i="5"/>
  <c r="C11" i="5"/>
  <c r="K12" i="5"/>
  <c r="C13" i="5"/>
  <c r="F12" i="5"/>
  <c r="G12" i="5"/>
  <c r="D12" i="5"/>
  <c r="C12" i="5"/>
  <c r="B23" i="3"/>
  <c r="C5" i="4" s="1"/>
  <c r="F5" i="4" l="1"/>
  <c r="E5" i="4"/>
  <c r="E5" i="5"/>
  <c r="C5" i="5"/>
  <c r="E79" i="11"/>
  <c r="G32" i="13" s="1"/>
  <c r="E79" i="10"/>
  <c r="F79" i="12" s="1"/>
  <c r="E79" i="9"/>
  <c r="E32" i="13" s="1"/>
  <c r="E79" i="8"/>
  <c r="D32" i="13" s="1"/>
  <c r="E79" i="7"/>
  <c r="C32" i="13" s="1"/>
  <c r="E83" i="6"/>
  <c r="B32" i="13" s="1"/>
  <c r="E8" i="6"/>
  <c r="B9" i="6"/>
  <c r="E10" i="6"/>
  <c r="B10" i="12" s="1"/>
  <c r="B12" i="13" s="1"/>
  <c r="E11" i="6"/>
  <c r="E12" i="6"/>
  <c r="B12" i="12" s="1"/>
  <c r="E13" i="6"/>
  <c r="B13" i="12" s="1"/>
  <c r="E14" i="6"/>
  <c r="B14" i="12" s="1"/>
  <c r="E15" i="6"/>
  <c r="B15" i="12" s="1"/>
  <c r="B16" i="6"/>
  <c r="E16" i="6" s="1"/>
  <c r="B16" i="12" s="1"/>
  <c r="B18" i="6"/>
  <c r="E18" i="6" s="1"/>
  <c r="B18" i="12" s="1"/>
  <c r="E19" i="6"/>
  <c r="B19" i="12" s="1"/>
  <c r="E22" i="6"/>
  <c r="B22" i="12" s="1"/>
  <c r="E23" i="6"/>
  <c r="B23" i="12" s="1"/>
  <c r="E24" i="6"/>
  <c r="B24" i="12" s="1"/>
  <c r="E25" i="6"/>
  <c r="B25" i="12" s="1"/>
  <c r="E26" i="6"/>
  <c r="B26" i="12" s="1"/>
  <c r="D27" i="6"/>
  <c r="B28" i="6"/>
  <c r="E28" i="6" s="1"/>
  <c r="B28" i="12" s="1"/>
  <c r="B7" i="13" s="1"/>
  <c r="D35" i="6"/>
  <c r="D37" i="6" s="1"/>
  <c r="E36" i="6"/>
  <c r="B33" i="12" s="1"/>
  <c r="E39" i="6"/>
  <c r="B36" i="12" s="1"/>
  <c r="B40" i="6"/>
  <c r="E40" i="6" s="1"/>
  <c r="B37" i="12" s="1"/>
  <c r="B41" i="6"/>
  <c r="E41" i="6" s="1"/>
  <c r="B38" i="12" s="1"/>
  <c r="B42" i="6"/>
  <c r="E42" i="6" s="1"/>
  <c r="B39" i="12" s="1"/>
  <c r="E43" i="6"/>
  <c r="B40" i="12" s="1"/>
  <c r="E44" i="6"/>
  <c r="B41" i="12" s="1"/>
  <c r="E46" i="6"/>
  <c r="B43" i="12" s="1"/>
  <c r="D47" i="6"/>
  <c r="E47" i="6" s="1"/>
  <c r="B44" i="12" s="1"/>
  <c r="D48" i="6"/>
  <c r="E48" i="6" s="1"/>
  <c r="B45" i="12" s="1"/>
  <c r="E49" i="6"/>
  <c r="D50" i="6"/>
  <c r="E50" i="6" s="1"/>
  <c r="B47" i="12" s="1"/>
  <c r="E51" i="6"/>
  <c r="B48" i="12" s="1"/>
  <c r="E52" i="6"/>
  <c r="B49" i="12" s="1"/>
  <c r="E53" i="6"/>
  <c r="B50" i="12" s="1"/>
  <c r="E54" i="6"/>
  <c r="E55" i="6"/>
  <c r="B52" i="12" s="1"/>
  <c r="B56" i="6"/>
  <c r="E56" i="6" s="1"/>
  <c r="B53" i="12" s="1"/>
  <c r="E58" i="6"/>
  <c r="B55" i="12" s="1"/>
  <c r="E59" i="6"/>
  <c r="B56" i="12" s="1"/>
  <c r="E60" i="6"/>
  <c r="B57" i="12" s="1"/>
  <c r="E62" i="6"/>
  <c r="B59" i="12" s="1"/>
  <c r="D63" i="6"/>
  <c r="E63" i="6" s="1"/>
  <c r="B60" i="12" s="1"/>
  <c r="E64" i="6"/>
  <c r="B61" i="12" s="1"/>
  <c r="E65" i="6"/>
  <c r="E66" i="6"/>
  <c r="B63" i="12" s="1"/>
  <c r="E67" i="6"/>
  <c r="B64" i="12" s="1"/>
  <c r="E68" i="6"/>
  <c r="B65" i="12" s="1"/>
  <c r="D69" i="6"/>
  <c r="E69" i="6" s="1"/>
  <c r="B66" i="12" s="1"/>
  <c r="E70" i="6"/>
  <c r="B67" i="12" s="1"/>
  <c r="E71" i="6"/>
  <c r="B68" i="12" s="1"/>
  <c r="D72" i="6"/>
  <c r="E72" i="6" s="1"/>
  <c r="B69" i="12" s="1"/>
  <c r="B26" i="13" s="1"/>
  <c r="D73" i="6"/>
  <c r="E73" i="6" s="1"/>
  <c r="B70" i="12" s="1"/>
  <c r="B25" i="13" s="1"/>
  <c r="E74" i="6"/>
  <c r="E75" i="6"/>
  <c r="B72" i="12" s="1"/>
  <c r="B27" i="13" s="1"/>
  <c r="E76" i="6"/>
  <c r="B73" i="12" s="1"/>
  <c r="B22" i="13" s="1"/>
  <c r="E77" i="6"/>
  <c r="B74" i="12" s="1"/>
  <c r="E9" i="11"/>
  <c r="G9" i="12" s="1"/>
  <c r="G8" i="13" s="1"/>
  <c r="E9" i="10"/>
  <c r="F9" i="12" s="1"/>
  <c r="F8" i="13" s="1"/>
  <c r="E9" i="9"/>
  <c r="E9" i="12"/>
  <c r="E8" i="13" s="1"/>
  <c r="E9" i="8"/>
  <c r="D9" i="12"/>
  <c r="D8" i="13" s="1"/>
  <c r="E9" i="7"/>
  <c r="C9" i="12" s="1"/>
  <c r="C8" i="13" s="1"/>
  <c r="D21" i="3"/>
  <c r="B73" i="9"/>
  <c r="B12" i="9" s="1"/>
  <c r="E12" i="9" s="1"/>
  <c r="E12" i="12" s="1"/>
  <c r="E6" i="5"/>
  <c r="C23" i="3"/>
  <c r="E15" i="4"/>
  <c r="B33" i="9"/>
  <c r="E32" i="4"/>
  <c r="B32" i="9"/>
  <c r="E32" i="9" s="1"/>
  <c r="E32" i="12" s="1"/>
  <c r="B35" i="8"/>
  <c r="B35" i="9" s="1"/>
  <c r="E35" i="9" s="1"/>
  <c r="E35" i="12" s="1"/>
  <c r="D21" i="5"/>
  <c r="E21" i="5" s="1"/>
  <c r="F21" i="5" s="1"/>
  <c r="G21" i="5" s="1"/>
  <c r="E35" i="4"/>
  <c r="E30" i="4"/>
  <c r="E36" i="4"/>
  <c r="E37" i="4"/>
  <c r="B37" i="9"/>
  <c r="E37" i="9" s="1"/>
  <c r="E37" i="12" s="1"/>
  <c r="B38" i="9"/>
  <c r="E38" i="9" s="1"/>
  <c r="E38" i="12" s="1"/>
  <c r="C15" i="4"/>
  <c r="C35" i="4"/>
  <c r="C30" i="4"/>
  <c r="C36" i="4"/>
  <c r="C37" i="4"/>
  <c r="B39" i="7"/>
  <c r="B39" i="8" s="1"/>
  <c r="B40" i="8"/>
  <c r="B41" i="9"/>
  <c r="E41" i="9" s="1"/>
  <c r="E41" i="12" s="1"/>
  <c r="E57" i="5"/>
  <c r="B42" i="9" s="1"/>
  <c r="E42" i="9" s="1"/>
  <c r="E42" i="12" s="1"/>
  <c r="B51" i="9"/>
  <c r="E51" i="9" s="1"/>
  <c r="E51" i="12" s="1"/>
  <c r="B56" i="8"/>
  <c r="B56" i="9" s="1"/>
  <c r="E56" i="9" s="1"/>
  <c r="E56" i="12" s="1"/>
  <c r="B60" i="9"/>
  <c r="E60" i="9" s="1"/>
  <c r="E60" i="12" s="1"/>
  <c r="B48" i="8"/>
  <c r="E48" i="8" s="1"/>
  <c r="D48" i="12" s="1"/>
  <c r="B49" i="8"/>
  <c r="B49" i="9" s="1"/>
  <c r="B49" i="10" s="1"/>
  <c r="B50" i="8"/>
  <c r="B50" i="9" s="1"/>
  <c r="B67" i="8"/>
  <c r="E67" i="8" s="1"/>
  <c r="D67" i="12" s="1"/>
  <c r="B68" i="8"/>
  <c r="E68" i="8" s="1"/>
  <c r="D68" i="12" s="1"/>
  <c r="D45" i="8"/>
  <c r="D75" i="8" s="1"/>
  <c r="D47" i="8"/>
  <c r="B47" i="9" s="1"/>
  <c r="D66" i="8"/>
  <c r="B66" i="9" s="1"/>
  <c r="B57" i="5"/>
  <c r="B45" i="6" s="1"/>
  <c r="E45" i="6" s="1"/>
  <c r="B42" i="12" s="1"/>
  <c r="B32" i="4"/>
  <c r="F6" i="5"/>
  <c r="F23" i="3"/>
  <c r="C21" i="3"/>
  <c r="E21" i="3"/>
  <c r="F21" i="3"/>
  <c r="B52" i="11" s="1"/>
  <c r="E52" i="11" s="1"/>
  <c r="G52" i="12" s="1"/>
  <c r="B21" i="12"/>
  <c r="C21" i="12"/>
  <c r="D21" i="12"/>
  <c r="E21" i="12"/>
  <c r="F21" i="12"/>
  <c r="G21" i="12"/>
  <c r="B21" i="7"/>
  <c r="B21" i="6"/>
  <c r="E19" i="11"/>
  <c r="G19" i="12"/>
  <c r="E6" i="10"/>
  <c r="F6" i="12" s="1"/>
  <c r="E19" i="10"/>
  <c r="F19" i="12"/>
  <c r="E19" i="9"/>
  <c r="E19" i="12" s="1"/>
  <c r="B23" i="7"/>
  <c r="E19" i="8"/>
  <c r="D19" i="12" s="1"/>
  <c r="E6" i="7"/>
  <c r="B18" i="7"/>
  <c r="E18" i="7" s="1"/>
  <c r="C18" i="12" s="1"/>
  <c r="C17" i="7"/>
  <c r="E19" i="7"/>
  <c r="C19" i="12"/>
  <c r="B20" i="7"/>
  <c r="E20" i="7" s="1"/>
  <c r="C20" i="12" s="1"/>
  <c r="B20" i="12"/>
  <c r="D15" i="4"/>
  <c r="B33" i="8"/>
  <c r="D32" i="4"/>
  <c r="B32" i="8"/>
  <c r="E32" i="8" s="1"/>
  <c r="D32" i="12" s="1"/>
  <c r="B33" i="7"/>
  <c r="E33" i="7" s="1"/>
  <c r="B32" i="7"/>
  <c r="E32" i="7" s="1"/>
  <c r="C32" i="12" s="1"/>
  <c r="D27" i="8"/>
  <c r="D27" i="7"/>
  <c r="E27" i="7" s="1"/>
  <c r="C27" i="12" s="1"/>
  <c r="C33" i="14"/>
  <c r="C35" i="14"/>
  <c r="D33" i="14"/>
  <c r="D35" i="14"/>
  <c r="B33" i="14"/>
  <c r="B35" i="14"/>
  <c r="E26" i="11"/>
  <c r="C25" i="9"/>
  <c r="E25" i="9" s="1"/>
  <c r="E25" i="12" s="1"/>
  <c r="C25" i="10"/>
  <c r="E25" i="10" s="1"/>
  <c r="F25" i="12" s="1"/>
  <c r="C22" i="10"/>
  <c r="E22" i="10" s="1"/>
  <c r="F22" i="12" s="1"/>
  <c r="C22" i="11"/>
  <c r="E22" i="11" s="1"/>
  <c r="G22" i="12" s="1"/>
  <c r="E8" i="11"/>
  <c r="G8" i="12" s="1"/>
  <c r="E10" i="11"/>
  <c r="E11" i="11"/>
  <c r="E14" i="11"/>
  <c r="E27" i="11"/>
  <c r="G27" i="12" s="1"/>
  <c r="G32" i="4"/>
  <c r="B32" i="11"/>
  <c r="E32" i="11" s="1"/>
  <c r="G32" i="12" s="1"/>
  <c r="G15" i="4"/>
  <c r="B33" i="11"/>
  <c r="E35" i="11"/>
  <c r="G35" i="12" s="1"/>
  <c r="G35" i="4"/>
  <c r="G30" i="4"/>
  <c r="G36" i="4"/>
  <c r="G37" i="4"/>
  <c r="B37" i="11"/>
  <c r="E37" i="11" s="1"/>
  <c r="G37" i="12" s="1"/>
  <c r="B38" i="11"/>
  <c r="E38" i="11" s="1"/>
  <c r="G38" i="12" s="1"/>
  <c r="B39" i="11"/>
  <c r="E39" i="11" s="1"/>
  <c r="G39" i="12" s="1"/>
  <c r="E40" i="11"/>
  <c r="G40" i="12" s="1"/>
  <c r="B41" i="11"/>
  <c r="E41" i="11" s="1"/>
  <c r="G41" i="12" s="1"/>
  <c r="G57" i="5"/>
  <c r="B42" i="11" s="1"/>
  <c r="E42" i="11" s="1"/>
  <c r="G42" i="12" s="1"/>
  <c r="B44" i="10"/>
  <c r="E44" i="10" s="1"/>
  <c r="F44" i="12" s="1"/>
  <c r="B44" i="11"/>
  <c r="E44" i="11" s="1"/>
  <c r="G44" i="12" s="1"/>
  <c r="B51" i="11"/>
  <c r="E51" i="11" s="1"/>
  <c r="G51" i="12" s="1"/>
  <c r="G21" i="13" s="1"/>
  <c r="B60" i="11"/>
  <c r="E60" i="11" s="1"/>
  <c r="G60" i="12" s="1"/>
  <c r="B69" i="10"/>
  <c r="B69" i="11" s="1"/>
  <c r="E69" i="11" s="1"/>
  <c r="G69" i="12" s="1"/>
  <c r="G26" i="13" s="1"/>
  <c r="B70" i="10"/>
  <c r="B70" i="11" s="1"/>
  <c r="E70" i="11" s="1"/>
  <c r="G70" i="12" s="1"/>
  <c r="G25" i="13" s="1"/>
  <c r="E72" i="11"/>
  <c r="E74" i="11"/>
  <c r="E8" i="10"/>
  <c r="F8" i="12" s="1"/>
  <c r="E10" i="10"/>
  <c r="F10" i="12" s="1"/>
  <c r="F12" i="13" s="1"/>
  <c r="E11" i="10"/>
  <c r="F11" i="12" s="1"/>
  <c r="B73" i="10"/>
  <c r="B12" i="10" s="1"/>
  <c r="E12" i="10" s="1"/>
  <c r="F12" i="12" s="1"/>
  <c r="E5" i="10"/>
  <c r="B13" i="10" s="1"/>
  <c r="E13" i="10" s="1"/>
  <c r="F13" i="12" s="1"/>
  <c r="E14" i="10"/>
  <c r="E26" i="10"/>
  <c r="E27" i="10"/>
  <c r="F32" i="4"/>
  <c r="B32" i="10"/>
  <c r="E32" i="10"/>
  <c r="F32" i="12" s="1"/>
  <c r="F15" i="4"/>
  <c r="B33" i="10"/>
  <c r="E35" i="10"/>
  <c r="F35" i="4"/>
  <c r="F30" i="4"/>
  <c r="F36" i="4"/>
  <c r="F37" i="4"/>
  <c r="B37" i="10"/>
  <c r="E37" i="10" s="1"/>
  <c r="F37" i="12" s="1"/>
  <c r="B38" i="10"/>
  <c r="E38" i="10" s="1"/>
  <c r="F38" i="12" s="1"/>
  <c r="B39" i="10"/>
  <c r="E39" i="10" s="1"/>
  <c r="F39" i="12" s="1"/>
  <c r="E40" i="10"/>
  <c r="B41" i="10"/>
  <c r="E41" i="10" s="1"/>
  <c r="F41" i="12" s="1"/>
  <c r="F57" i="5"/>
  <c r="B42" i="10" s="1"/>
  <c r="E42" i="10" s="1"/>
  <c r="F42" i="12" s="1"/>
  <c r="B51" i="10"/>
  <c r="E51" i="10" s="1"/>
  <c r="F51" i="12" s="1"/>
  <c r="B52" i="10"/>
  <c r="E52" i="10" s="1"/>
  <c r="F52" i="12" s="1"/>
  <c r="B53" i="10"/>
  <c r="E53" i="10" s="1"/>
  <c r="F53" i="12" s="1"/>
  <c r="F57" i="12"/>
  <c r="B60" i="10"/>
  <c r="E60" i="10" s="1"/>
  <c r="F60" i="12" s="1"/>
  <c r="B63" i="10"/>
  <c r="E63" i="10" s="1"/>
  <c r="F63" i="12" s="1"/>
  <c r="E69" i="10"/>
  <c r="F69" i="12" s="1"/>
  <c r="F26" i="13" s="1"/>
  <c r="B71" i="10"/>
  <c r="E71" i="10" s="1"/>
  <c r="F71" i="12" s="1"/>
  <c r="E72" i="10"/>
  <c r="E74" i="10"/>
  <c r="F74" i="12" s="1"/>
  <c r="E8" i="9"/>
  <c r="E10" i="9"/>
  <c r="E11" i="9"/>
  <c r="E11" i="12" s="1"/>
  <c r="E14" i="9"/>
  <c r="E14" i="12" s="1"/>
  <c r="E26" i="9"/>
  <c r="E26" i="12" s="1"/>
  <c r="E27" i="9"/>
  <c r="E44" i="9"/>
  <c r="E44" i="12" s="1"/>
  <c r="E69" i="9"/>
  <c r="E70" i="9"/>
  <c r="E70" i="12" s="1"/>
  <c r="E25" i="13" s="1"/>
  <c r="E72" i="9"/>
  <c r="E72" i="12" s="1"/>
  <c r="E27" i="13" s="1"/>
  <c r="E74" i="9"/>
  <c r="E8" i="8"/>
  <c r="D8" i="12" s="1"/>
  <c r="E10" i="8"/>
  <c r="D10" i="12" s="1"/>
  <c r="D12" i="13" s="1"/>
  <c r="E11" i="8"/>
  <c r="E14" i="8"/>
  <c r="D14" i="12" s="1"/>
  <c r="E26" i="8"/>
  <c r="D26" i="12" s="1"/>
  <c r="E27" i="8"/>
  <c r="D35" i="4"/>
  <c r="D30" i="4"/>
  <c r="D36" i="4"/>
  <c r="D37" i="4"/>
  <c r="B37" i="8"/>
  <c r="E37" i="8" s="1"/>
  <c r="D37" i="12" s="1"/>
  <c r="B38" i="8"/>
  <c r="E38" i="8" s="1"/>
  <c r="D38" i="12" s="1"/>
  <c r="B41" i="8"/>
  <c r="E41" i="8" s="1"/>
  <c r="D41" i="12" s="1"/>
  <c r="B42" i="8"/>
  <c r="E42" i="8" s="1"/>
  <c r="D42" i="12" s="1"/>
  <c r="B44" i="7"/>
  <c r="B44" i="8"/>
  <c r="E44" i="8" s="1"/>
  <c r="D44" i="12" s="1"/>
  <c r="D44" i="8"/>
  <c r="B47" i="7"/>
  <c r="B47" i="8" s="1"/>
  <c r="E50" i="8"/>
  <c r="D50" i="12" s="1"/>
  <c r="B51" i="8"/>
  <c r="E51" i="8" s="1"/>
  <c r="D51" i="12" s="1"/>
  <c r="D59" i="8"/>
  <c r="B60" i="8"/>
  <c r="E60" i="8" s="1"/>
  <c r="D60" i="12" s="1"/>
  <c r="D60" i="8"/>
  <c r="E66" i="8"/>
  <c r="D66" i="12" s="1"/>
  <c r="B69" i="7"/>
  <c r="B69" i="8" s="1"/>
  <c r="D69" i="8"/>
  <c r="B70" i="7"/>
  <c r="B70" i="8"/>
  <c r="E70" i="8" s="1"/>
  <c r="D70" i="12" s="1"/>
  <c r="D25" i="13" s="1"/>
  <c r="D70" i="8"/>
  <c r="E72" i="8"/>
  <c r="D72" i="12" s="1"/>
  <c r="D27" i="13" s="1"/>
  <c r="E74" i="8"/>
  <c r="B73" i="7"/>
  <c r="E73" i="7" s="1"/>
  <c r="C73" i="12" s="1"/>
  <c r="C22" i="13" s="1"/>
  <c r="E5" i="7"/>
  <c r="B24" i="7"/>
  <c r="C34" i="7"/>
  <c r="B37" i="7"/>
  <c r="E37" i="7" s="1"/>
  <c r="C37" i="12" s="1"/>
  <c r="B38" i="7"/>
  <c r="E38" i="7" s="1"/>
  <c r="C38" i="12" s="1"/>
  <c r="B41" i="7"/>
  <c r="E41" i="7" s="1"/>
  <c r="C41" i="12" s="1"/>
  <c r="B51" i="7"/>
  <c r="E51" i="7" s="1"/>
  <c r="C51" i="12" s="1"/>
  <c r="B52" i="7"/>
  <c r="E52" i="7" s="1"/>
  <c r="C52" i="12" s="1"/>
  <c r="B57" i="7"/>
  <c r="E57" i="7" s="1"/>
  <c r="C57" i="12" s="1"/>
  <c r="B60" i="7"/>
  <c r="B63" i="7"/>
  <c r="E63" i="7" s="1"/>
  <c r="C63" i="12" s="1"/>
  <c r="B71" i="7"/>
  <c r="E71" i="7" s="1"/>
  <c r="C71" i="12" s="1"/>
  <c r="C24" i="7"/>
  <c r="D44" i="7"/>
  <c r="E44" i="7" s="1"/>
  <c r="C44" i="12" s="1"/>
  <c r="D45" i="7"/>
  <c r="E45" i="7" s="1"/>
  <c r="C45" i="12" s="1"/>
  <c r="D47" i="7"/>
  <c r="D59" i="7"/>
  <c r="D60" i="7"/>
  <c r="D66" i="7"/>
  <c r="D69" i="7"/>
  <c r="D70" i="7"/>
  <c r="E35" i="7"/>
  <c r="C35" i="12" s="1"/>
  <c r="E40" i="7"/>
  <c r="C40" i="12" s="1"/>
  <c r="E42" i="7"/>
  <c r="C42" i="12" s="1"/>
  <c r="E48" i="7"/>
  <c r="C48" i="12" s="1"/>
  <c r="E49" i="7"/>
  <c r="E50" i="7"/>
  <c r="C56" i="12"/>
  <c r="E66" i="7"/>
  <c r="C66" i="12" s="1"/>
  <c r="E67" i="7"/>
  <c r="E68" i="7"/>
  <c r="E70" i="7"/>
  <c r="C70" i="12" s="1"/>
  <c r="C25" i="13" s="1"/>
  <c r="E72" i="7"/>
  <c r="E74" i="7"/>
  <c r="C74" i="12" s="1"/>
  <c r="B85" i="12"/>
  <c r="B38" i="13" s="1"/>
  <c r="G26" i="12"/>
  <c r="G14" i="12"/>
  <c r="G10" i="12"/>
  <c r="G12" i="13" s="1"/>
  <c r="G11" i="12"/>
  <c r="G72" i="12"/>
  <c r="G27" i="13" s="1"/>
  <c r="G74" i="12"/>
  <c r="F26" i="12"/>
  <c r="F27" i="12"/>
  <c r="F14" i="12"/>
  <c r="F35" i="12"/>
  <c r="F40" i="12"/>
  <c r="F72" i="12"/>
  <c r="F27" i="13" s="1"/>
  <c r="E27" i="12"/>
  <c r="E8" i="12"/>
  <c r="E10" i="12"/>
  <c r="E12" i="13" s="1"/>
  <c r="E69" i="12"/>
  <c r="E26" i="13" s="1"/>
  <c r="E74" i="12"/>
  <c r="D27" i="12"/>
  <c r="D11" i="12"/>
  <c r="D74" i="12"/>
  <c r="E26" i="7"/>
  <c r="C26" i="12" s="1"/>
  <c r="E8" i="7"/>
  <c r="C8" i="12" s="1"/>
  <c r="E14" i="7"/>
  <c r="C14" i="12" s="1"/>
  <c r="E10" i="7"/>
  <c r="C10" i="12"/>
  <c r="C12" i="13"/>
  <c r="E11" i="7"/>
  <c r="C11" i="12" s="1"/>
  <c r="C49" i="12"/>
  <c r="C50" i="12"/>
  <c r="C68" i="12"/>
  <c r="C67" i="12"/>
  <c r="C72" i="12"/>
  <c r="C27" i="13" s="1"/>
  <c r="B11" i="12"/>
  <c r="B62" i="12"/>
  <c r="B46" i="12"/>
  <c r="B51" i="12"/>
  <c r="B21" i="13" s="1"/>
  <c r="B71" i="12"/>
  <c r="B5" i="13"/>
  <c r="F4" i="13"/>
  <c r="A1" i="5"/>
  <c r="A1" i="7" s="1"/>
  <c r="G44" i="4"/>
  <c r="G45" i="4"/>
  <c r="G100" i="12"/>
  <c r="G101" i="12"/>
  <c r="F44" i="4"/>
  <c r="F45" i="4"/>
  <c r="F100" i="12"/>
  <c r="F101" i="12"/>
  <c r="E44" i="4"/>
  <c r="E45" i="4"/>
  <c r="E100" i="12"/>
  <c r="E101" i="12"/>
  <c r="D44" i="4"/>
  <c r="D45" i="4"/>
  <c r="D100" i="12"/>
  <c r="D101" i="12"/>
  <c r="C44" i="4"/>
  <c r="C45" i="4"/>
  <c r="C100" i="12"/>
  <c r="C101" i="12"/>
  <c r="B44" i="4"/>
  <c r="B45" i="4"/>
  <c r="B100" i="12"/>
  <c r="B101" i="12"/>
  <c r="B6" i="12"/>
  <c r="F5" i="12"/>
  <c r="D29" i="11"/>
  <c r="D75" i="11"/>
  <c r="B3" i="11"/>
  <c r="A2" i="11" s="1"/>
  <c r="D29" i="10"/>
  <c r="D75" i="10"/>
  <c r="B3" i="10"/>
  <c r="A2" i="10" s="1"/>
  <c r="D29" i="9"/>
  <c r="D75" i="9"/>
  <c r="D77" i="9" s="1"/>
  <c r="D82" i="9" s="1"/>
  <c r="B3" i="9"/>
  <c r="A2" i="9" s="1"/>
  <c r="D29" i="8"/>
  <c r="B3" i="8"/>
  <c r="A2" i="8" s="1"/>
  <c r="B3" i="7"/>
  <c r="A2" i="7" s="1"/>
  <c r="B20" i="6"/>
  <c r="B3" i="6"/>
  <c r="A2" i="6" s="1"/>
  <c r="D57" i="5"/>
  <c r="C57" i="5"/>
  <c r="G4" i="5"/>
  <c r="F4" i="5"/>
  <c r="E4" i="5"/>
  <c r="D4" i="5"/>
  <c r="C4" i="5"/>
  <c r="B4" i="5"/>
  <c r="G47" i="4"/>
  <c r="F47" i="4"/>
  <c r="E47" i="4"/>
  <c r="D47" i="4"/>
  <c r="C47" i="4"/>
  <c r="B47" i="4"/>
  <c r="F40" i="4"/>
  <c r="B15" i="4"/>
  <c r="B35" i="4"/>
  <c r="B30" i="4"/>
  <c r="B36" i="4"/>
  <c r="B37" i="4"/>
  <c r="B17" i="4"/>
  <c r="G4" i="4"/>
  <c r="F4" i="4"/>
  <c r="E4" i="4"/>
  <c r="D4" i="4"/>
  <c r="C4" i="4"/>
  <c r="B4" i="4"/>
  <c r="D77" i="10" l="1"/>
  <c r="D82" i="10" s="1"/>
  <c r="D77" i="11"/>
  <c r="D82" i="11" s="1"/>
  <c r="F11" i="13"/>
  <c r="B47" i="10"/>
  <c r="E47" i="10" s="1"/>
  <c r="F47" i="12" s="1"/>
  <c r="E47" i="9"/>
  <c r="E47" i="12" s="1"/>
  <c r="B45" i="9"/>
  <c r="E45" i="9" s="1"/>
  <c r="E45" i="12" s="1"/>
  <c r="E47" i="8"/>
  <c r="D47" i="12" s="1"/>
  <c r="E45" i="8"/>
  <c r="D45" i="12" s="1"/>
  <c r="D77" i="8"/>
  <c r="D82" i="8" s="1"/>
  <c r="B68" i="9"/>
  <c r="C11" i="13"/>
  <c r="E69" i="7"/>
  <c r="C69" i="12" s="1"/>
  <c r="C26" i="13" s="1"/>
  <c r="E47" i="7"/>
  <c r="C47" i="12" s="1"/>
  <c r="E49" i="8"/>
  <c r="D49" i="12" s="1"/>
  <c r="D75" i="7"/>
  <c r="B48" i="9"/>
  <c r="B48" i="10" s="1"/>
  <c r="B48" i="11" s="1"/>
  <c r="E48" i="11" s="1"/>
  <c r="G48" i="12" s="1"/>
  <c r="D29" i="7"/>
  <c r="B35" i="6"/>
  <c r="D57" i="6"/>
  <c r="B64" i="10"/>
  <c r="E64" i="10" s="1"/>
  <c r="F64" i="12" s="1"/>
  <c r="B43" i="10"/>
  <c r="E43" i="10" s="1"/>
  <c r="F43" i="12" s="1"/>
  <c r="B63" i="11"/>
  <c r="E63" i="11" s="1"/>
  <c r="G63" i="12" s="1"/>
  <c r="B57" i="11"/>
  <c r="E57" i="11" s="1"/>
  <c r="G57" i="12" s="1"/>
  <c r="B71" i="11"/>
  <c r="E71" i="11" s="1"/>
  <c r="G71" i="12" s="1"/>
  <c r="G28" i="13" s="1"/>
  <c r="B92" i="8"/>
  <c r="D7" i="5"/>
  <c r="C24" i="8"/>
  <c r="E24" i="8" s="1"/>
  <c r="D24" i="12" s="1"/>
  <c r="D10" i="5"/>
  <c r="B20" i="8" s="1"/>
  <c r="E20" i="8" s="1"/>
  <c r="D20" i="12" s="1"/>
  <c r="D9" i="5"/>
  <c r="D13" i="5"/>
  <c r="C23" i="8" s="1"/>
  <c r="E23" i="8" s="1"/>
  <c r="D23" i="12" s="1"/>
  <c r="D8" i="5"/>
  <c r="C17" i="8" s="1"/>
  <c r="G5" i="4"/>
  <c r="G5" i="5"/>
  <c r="D6" i="5"/>
  <c r="D15" i="5"/>
  <c r="C25" i="8" s="1"/>
  <c r="E25" i="8" s="1"/>
  <c r="D25" i="12" s="1"/>
  <c r="D5" i="4"/>
  <c r="D5" i="5"/>
  <c r="E27" i="6"/>
  <c r="B27" i="12" s="1"/>
  <c r="B10" i="13" s="1"/>
  <c r="D32" i="6"/>
  <c r="E9" i="6"/>
  <c r="B32" i="6"/>
  <c r="B8" i="12"/>
  <c r="B11" i="13" s="1"/>
  <c r="E17" i="6"/>
  <c r="B17" i="12" s="1"/>
  <c r="B9" i="13" s="1"/>
  <c r="C32" i="6"/>
  <c r="C81" i="6" s="1"/>
  <c r="C86" i="6" s="1"/>
  <c r="D38" i="6"/>
  <c r="B18" i="13"/>
  <c r="B79" i="12"/>
  <c r="B34" i="9"/>
  <c r="E34" i="9" s="1"/>
  <c r="E34" i="12" s="1"/>
  <c r="B23" i="13"/>
  <c r="C24" i="13"/>
  <c r="B13" i="13"/>
  <c r="B104" i="12"/>
  <c r="B28" i="13"/>
  <c r="E11" i="13"/>
  <c r="B20" i="13"/>
  <c r="B24" i="13"/>
  <c r="G11" i="13"/>
  <c r="F28" i="13"/>
  <c r="G79" i="12"/>
  <c r="F32" i="13"/>
  <c r="B34" i="10"/>
  <c r="E34" i="10" s="1"/>
  <c r="F34" i="12" s="1"/>
  <c r="E79" i="12"/>
  <c r="E70" i="10"/>
  <c r="F70" i="12" s="1"/>
  <c r="F25" i="13" s="1"/>
  <c r="B66" i="10"/>
  <c r="E66" i="9"/>
  <c r="E66" i="12" s="1"/>
  <c r="E50" i="9"/>
  <c r="E50" i="12" s="1"/>
  <c r="B50" i="10"/>
  <c r="E48" i="10"/>
  <c r="F48" i="12" s="1"/>
  <c r="D11" i="13"/>
  <c r="D79" i="12"/>
  <c r="E69" i="8"/>
  <c r="D69" i="12" s="1"/>
  <c r="D26" i="13" s="1"/>
  <c r="E48" i="9"/>
  <c r="E48" i="12" s="1"/>
  <c r="B45" i="10"/>
  <c r="B67" i="9"/>
  <c r="E67" i="9" s="1"/>
  <c r="E67" i="12" s="1"/>
  <c r="D24" i="13"/>
  <c r="B34" i="8"/>
  <c r="E34" i="8" s="1"/>
  <c r="D34" i="12" s="1"/>
  <c r="B49" i="11"/>
  <c r="E49" i="11" s="1"/>
  <c r="G49" i="12" s="1"/>
  <c r="E49" i="10"/>
  <c r="F49" i="12" s="1"/>
  <c r="E49" i="9"/>
  <c r="E49" i="12" s="1"/>
  <c r="E17" i="7"/>
  <c r="C17" i="12" s="1"/>
  <c r="E60" i="7"/>
  <c r="C60" i="12" s="1"/>
  <c r="C79" i="12"/>
  <c r="B38" i="6"/>
  <c r="B57" i="6"/>
  <c r="E57" i="6" s="1"/>
  <c r="B54" i="12" s="1"/>
  <c r="B19" i="13" s="1"/>
  <c r="B37" i="6"/>
  <c r="E37" i="6" s="1"/>
  <c r="B34" i="12" s="1"/>
  <c r="G6" i="5"/>
  <c r="G15" i="5"/>
  <c r="C25" i="11" s="1"/>
  <c r="E25" i="11" s="1"/>
  <c r="G25" i="12" s="1"/>
  <c r="B53" i="11"/>
  <c r="E53" i="11" s="1"/>
  <c r="G53" i="12" s="1"/>
  <c r="G9" i="5"/>
  <c r="B18" i="11" s="1"/>
  <c r="E18" i="11" s="1"/>
  <c r="G18" i="12" s="1"/>
  <c r="G14" i="5"/>
  <c r="C24" i="11" s="1"/>
  <c r="E24" i="11" s="1"/>
  <c r="G24" i="12" s="1"/>
  <c r="G10" i="5"/>
  <c r="B20" i="11" s="1"/>
  <c r="E20" i="11" s="1"/>
  <c r="G20" i="12" s="1"/>
  <c r="G13" i="5"/>
  <c r="G8" i="5"/>
  <c r="C17" i="11" s="1"/>
  <c r="E17" i="11" s="1"/>
  <c r="G17" i="12" s="1"/>
  <c r="G7" i="5"/>
  <c r="B16" i="11" s="1"/>
  <c r="E16" i="11" s="1"/>
  <c r="G16" i="12" s="1"/>
  <c r="B92" i="10"/>
  <c r="F8" i="5"/>
  <c r="C17" i="10" s="1"/>
  <c r="E17" i="10" s="1"/>
  <c r="F17" i="12" s="1"/>
  <c r="F14" i="5"/>
  <c r="F9" i="5"/>
  <c r="B18" i="10" s="1"/>
  <c r="E18" i="10" s="1"/>
  <c r="F18" i="12" s="1"/>
  <c r="F7" i="5"/>
  <c r="F13" i="5"/>
  <c r="C23" i="10" s="1"/>
  <c r="E23" i="10" s="1"/>
  <c r="F23" i="12" s="1"/>
  <c r="F10" i="5"/>
  <c r="B20" i="10" s="1"/>
  <c r="E20" i="10" s="1"/>
  <c r="F20" i="12" s="1"/>
  <c r="E5" i="9"/>
  <c r="B64" i="9" s="1"/>
  <c r="E64" i="9" s="1"/>
  <c r="E64" i="12" s="1"/>
  <c r="E9" i="5"/>
  <c r="B18" i="9" s="1"/>
  <c r="E18" i="9" s="1"/>
  <c r="E18" i="12" s="1"/>
  <c r="E13" i="5"/>
  <c r="E14" i="5"/>
  <c r="C24" i="9" s="1"/>
  <c r="E24" i="9" s="1"/>
  <c r="E24" i="12" s="1"/>
  <c r="E10" i="5"/>
  <c r="B20" i="9" s="1"/>
  <c r="E20" i="9" s="1"/>
  <c r="E20" i="12" s="1"/>
  <c r="E12" i="5"/>
  <c r="C22" i="9" s="1"/>
  <c r="E22" i="9" s="1"/>
  <c r="E22" i="12" s="1"/>
  <c r="E7" i="5"/>
  <c r="B16" i="9" s="1"/>
  <c r="E16" i="9" s="1"/>
  <c r="E8" i="5"/>
  <c r="C17" i="9" s="1"/>
  <c r="E17" i="9" s="1"/>
  <c r="E17" i="12" s="1"/>
  <c r="B53" i="7"/>
  <c r="B59" i="7"/>
  <c r="E59" i="7" s="1"/>
  <c r="C59" i="12" s="1"/>
  <c r="B13" i="7"/>
  <c r="E13" i="7" s="1"/>
  <c r="C13" i="12" s="1"/>
  <c r="C22" i="8"/>
  <c r="E22" i="8" s="1"/>
  <c r="D22" i="12" s="1"/>
  <c r="C25" i="7"/>
  <c r="E25" i="7" s="1"/>
  <c r="C25" i="12" s="1"/>
  <c r="B22" i="7"/>
  <c r="B39" i="9"/>
  <c r="E39" i="9" s="1"/>
  <c r="E39" i="12" s="1"/>
  <c r="E39" i="8"/>
  <c r="D39" i="12" s="1"/>
  <c r="E73" i="10"/>
  <c r="F73" i="12" s="1"/>
  <c r="F22" i="13" s="1"/>
  <c r="E33" i="10"/>
  <c r="B54" i="10" s="1"/>
  <c r="E54" i="10" s="1"/>
  <c r="F54" i="12" s="1"/>
  <c r="E39" i="7"/>
  <c r="C39" i="12" s="1"/>
  <c r="E35" i="8"/>
  <c r="D35" i="12" s="1"/>
  <c r="B53" i="9"/>
  <c r="E53" i="9" s="1"/>
  <c r="E53" i="12" s="1"/>
  <c r="B52" i="9"/>
  <c r="E52" i="9" s="1"/>
  <c r="E52" i="12" s="1"/>
  <c r="E11" i="5"/>
  <c r="B21" i="9" s="1"/>
  <c r="B73" i="11"/>
  <c r="B12" i="11" s="1"/>
  <c r="E12" i="11" s="1"/>
  <c r="G12" i="12" s="1"/>
  <c r="E21" i="13"/>
  <c r="F5" i="13"/>
  <c r="B71" i="9"/>
  <c r="E71" i="9" s="1"/>
  <c r="E71" i="12" s="1"/>
  <c r="E28" i="13" s="1"/>
  <c r="B59" i="10"/>
  <c r="E59" i="10" s="1"/>
  <c r="F59" i="12" s="1"/>
  <c r="B63" i="9"/>
  <c r="E63" i="9" s="1"/>
  <c r="E63" i="12" s="1"/>
  <c r="B57" i="9"/>
  <c r="E57" i="9" s="1"/>
  <c r="E57" i="12" s="1"/>
  <c r="B16" i="8"/>
  <c r="E16" i="8" s="1"/>
  <c r="C23" i="7"/>
  <c r="E23" i="7" s="1"/>
  <c r="C23" i="12" s="1"/>
  <c r="B15" i="7"/>
  <c r="E15" i="7" s="1"/>
  <c r="C15" i="12" s="1"/>
  <c r="B64" i="7"/>
  <c r="E64" i="7" s="1"/>
  <c r="C64" i="12" s="1"/>
  <c r="B43" i="7"/>
  <c r="E43" i="7" s="1"/>
  <c r="C43" i="12" s="1"/>
  <c r="B65" i="7"/>
  <c r="E65" i="7" s="1"/>
  <c r="C65" i="12" s="1"/>
  <c r="C5" i="13"/>
  <c r="C6" i="12"/>
  <c r="C40" i="4"/>
  <c r="C4" i="13"/>
  <c r="B28" i="7"/>
  <c r="B62" i="7" s="1"/>
  <c r="E62" i="7" s="1"/>
  <c r="C62" i="12" s="1"/>
  <c r="C5" i="12"/>
  <c r="B53" i="8"/>
  <c r="E53" i="8" s="1"/>
  <c r="D53" i="12" s="1"/>
  <c r="B52" i="8"/>
  <c r="E52" i="8" s="1"/>
  <c r="D52" i="12" s="1"/>
  <c r="B57" i="8"/>
  <c r="E57" i="8" s="1"/>
  <c r="D57" i="12" s="1"/>
  <c r="B63" i="8"/>
  <c r="E63" i="8" s="1"/>
  <c r="D63" i="12" s="1"/>
  <c r="B71" i="8"/>
  <c r="E71" i="8" s="1"/>
  <c r="D71" i="12" s="1"/>
  <c r="D28" i="13" s="1"/>
  <c r="E5" i="8"/>
  <c r="B59" i="8" s="1"/>
  <c r="E59" i="8" s="1"/>
  <c r="D59" i="12" s="1"/>
  <c r="E5" i="11"/>
  <c r="E6" i="11"/>
  <c r="B92" i="11"/>
  <c r="G11" i="5"/>
  <c r="B21" i="11" s="1"/>
  <c r="B65" i="10"/>
  <c r="E65" i="10" s="1"/>
  <c r="F65" i="12" s="1"/>
  <c r="F23" i="13" s="1"/>
  <c r="F13" i="13"/>
  <c r="F11" i="5"/>
  <c r="B21" i="10" s="1"/>
  <c r="F17" i="4"/>
  <c r="F39" i="4"/>
  <c r="B92" i="9"/>
  <c r="E6" i="9"/>
  <c r="E73" i="9"/>
  <c r="E73" i="12" s="1"/>
  <c r="E22" i="13" s="1"/>
  <c r="B73" i="8"/>
  <c r="E6" i="8"/>
  <c r="B15" i="8" s="1"/>
  <c r="E15" i="8" s="1"/>
  <c r="D15" i="12" s="1"/>
  <c r="D11" i="5"/>
  <c r="B21" i="8" s="1"/>
  <c r="B18" i="8"/>
  <c r="E18" i="8" s="1"/>
  <c r="D18" i="12" s="1"/>
  <c r="E56" i="8"/>
  <c r="D56" i="12" s="1"/>
  <c r="B56" i="10"/>
  <c r="B56" i="11" s="1"/>
  <c r="E56" i="11" s="1"/>
  <c r="G56" i="12" s="1"/>
  <c r="A1" i="8"/>
  <c r="A1" i="13"/>
  <c r="E24" i="7"/>
  <c r="C24" i="12" s="1"/>
  <c r="F21" i="13"/>
  <c r="D21" i="13"/>
  <c r="D20" i="13" s="1"/>
  <c r="D104" i="12"/>
  <c r="B12" i="7"/>
  <c r="E12" i="7" s="1"/>
  <c r="C12" i="12" s="1"/>
  <c r="E33" i="8"/>
  <c r="D33" i="12" s="1"/>
  <c r="A1" i="12"/>
  <c r="A1" i="11"/>
  <c r="A1" i="6"/>
  <c r="A1" i="10"/>
  <c r="A1" i="3"/>
  <c r="A1" i="9"/>
  <c r="C21" i="13"/>
  <c r="C20" i="13" s="1"/>
  <c r="C104" i="12"/>
  <c r="C24" i="10"/>
  <c r="E24" i="10" s="1"/>
  <c r="F24" i="12" s="1"/>
  <c r="B40" i="9"/>
  <c r="E40" i="9" s="1"/>
  <c r="E40" i="12" s="1"/>
  <c r="E40" i="8"/>
  <c r="D40" i="12" s="1"/>
  <c r="B54" i="7"/>
  <c r="E54" i="7" s="1"/>
  <c r="C54" i="12" s="1"/>
  <c r="B34" i="7"/>
  <c r="B55" i="7"/>
  <c r="E55" i="7" s="1"/>
  <c r="C55" i="12" s="1"/>
  <c r="B36" i="7"/>
  <c r="E36" i="7" s="1"/>
  <c r="C36" i="12" s="1"/>
  <c r="C33" i="12"/>
  <c r="E33" i="11"/>
  <c r="B34" i="11"/>
  <c r="E34" i="11" s="1"/>
  <c r="G34" i="12" s="1"/>
  <c r="B9" i="12"/>
  <c r="B16" i="7"/>
  <c r="E16" i="7" s="1"/>
  <c r="C16" i="12" s="1"/>
  <c r="E33" i="9"/>
  <c r="A1" i="4"/>
  <c r="E17" i="8"/>
  <c r="D17" i="12" s="1"/>
  <c r="D77" i="7" l="1"/>
  <c r="D82" i="7" s="1"/>
  <c r="E24" i="13"/>
  <c r="B47" i="11"/>
  <c r="E47" i="11" s="1"/>
  <c r="G47" i="12" s="1"/>
  <c r="E5" i="12"/>
  <c r="B65" i="9"/>
  <c r="E65" i="9" s="1"/>
  <c r="E65" i="12" s="1"/>
  <c r="E23" i="13" s="1"/>
  <c r="E4" i="13"/>
  <c r="E68" i="9"/>
  <c r="E68" i="12" s="1"/>
  <c r="E104" i="12" s="1"/>
  <c r="B68" i="10"/>
  <c r="D79" i="6"/>
  <c r="D81" i="6" s="1"/>
  <c r="D86" i="6" s="1"/>
  <c r="E35" i="6"/>
  <c r="B79" i="6"/>
  <c r="B81" i="6" s="1"/>
  <c r="B43" i="9"/>
  <c r="E43" i="9" s="1"/>
  <c r="E43" i="12" s="1"/>
  <c r="B13" i="9"/>
  <c r="E13" i="9" s="1"/>
  <c r="E13" i="12" s="1"/>
  <c r="E13" i="13" s="1"/>
  <c r="B28" i="8"/>
  <c r="E28" i="8" s="1"/>
  <c r="B61" i="8" s="1"/>
  <c r="E61" i="8" s="1"/>
  <c r="D61" i="12" s="1"/>
  <c r="B59" i="9"/>
  <c r="E59" i="9" s="1"/>
  <c r="E59" i="12" s="1"/>
  <c r="E38" i="6"/>
  <c r="B35" i="12" s="1"/>
  <c r="E32" i="6"/>
  <c r="B55" i="10"/>
  <c r="E55" i="10" s="1"/>
  <c r="F55" i="12" s="1"/>
  <c r="B67" i="10"/>
  <c r="B67" i="11" s="1"/>
  <c r="E67" i="11" s="1"/>
  <c r="G67" i="12" s="1"/>
  <c r="B50" i="11"/>
  <c r="E50" i="11" s="1"/>
  <c r="G50" i="12" s="1"/>
  <c r="E50" i="10"/>
  <c r="F50" i="12" s="1"/>
  <c r="E45" i="10"/>
  <c r="F45" i="12" s="1"/>
  <c r="B45" i="11"/>
  <c r="E45" i="11" s="1"/>
  <c r="G45" i="12" s="1"/>
  <c r="B66" i="11"/>
  <c r="E66" i="11" s="1"/>
  <c r="G66" i="12" s="1"/>
  <c r="E66" i="10"/>
  <c r="F66" i="12" s="1"/>
  <c r="C13" i="13"/>
  <c r="E67" i="10"/>
  <c r="F67" i="12" s="1"/>
  <c r="E53" i="7"/>
  <c r="C53" i="12" s="1"/>
  <c r="B36" i="10"/>
  <c r="E36" i="10" s="1"/>
  <c r="F36" i="12" s="1"/>
  <c r="F33" i="12"/>
  <c r="B36" i="8"/>
  <c r="E36" i="8" s="1"/>
  <c r="D36" i="12" s="1"/>
  <c r="D17" i="13" s="1"/>
  <c r="C22" i="7"/>
  <c r="E73" i="11"/>
  <c r="G73" i="12" s="1"/>
  <c r="G22" i="13" s="1"/>
  <c r="E56" i="10"/>
  <c r="F56" i="12" s="1"/>
  <c r="B16" i="10"/>
  <c r="E16" i="10" s="1"/>
  <c r="F16" i="12" s="1"/>
  <c r="C23" i="11"/>
  <c r="E23" i="11" s="1"/>
  <c r="G23" i="12" s="1"/>
  <c r="G10" i="13" s="1"/>
  <c r="C23" i="9"/>
  <c r="E23" i="9" s="1"/>
  <c r="E23" i="12" s="1"/>
  <c r="E10" i="13" s="1"/>
  <c r="D4" i="13"/>
  <c r="D17" i="4"/>
  <c r="C39" i="4"/>
  <c r="C23" i="13"/>
  <c r="C17" i="4"/>
  <c r="E28" i="7"/>
  <c r="C28" i="12" s="1"/>
  <c r="C7" i="13" s="1"/>
  <c r="B43" i="8"/>
  <c r="E43" i="8" s="1"/>
  <c r="D43" i="12" s="1"/>
  <c r="D5" i="12"/>
  <c r="B13" i="8"/>
  <c r="E13" i="8" s="1"/>
  <c r="D13" i="12" s="1"/>
  <c r="B64" i="8"/>
  <c r="E64" i="8" s="1"/>
  <c r="D64" i="12" s="1"/>
  <c r="B65" i="8"/>
  <c r="E65" i="8" s="1"/>
  <c r="D65" i="12" s="1"/>
  <c r="G5" i="13"/>
  <c r="G6" i="12"/>
  <c r="B65" i="11"/>
  <c r="E65" i="11" s="1"/>
  <c r="G65" i="12" s="1"/>
  <c r="B43" i="11"/>
  <c r="E43" i="11" s="1"/>
  <c r="G43" i="12" s="1"/>
  <c r="B59" i="11"/>
  <c r="E59" i="11" s="1"/>
  <c r="G59" i="12" s="1"/>
  <c r="B64" i="11"/>
  <c r="E64" i="11" s="1"/>
  <c r="G64" i="12" s="1"/>
  <c r="B13" i="11"/>
  <c r="E13" i="11" s="1"/>
  <c r="G13" i="12" s="1"/>
  <c r="G13" i="13" s="1"/>
  <c r="G4" i="13"/>
  <c r="G5" i="12"/>
  <c r="E17" i="4"/>
  <c r="E39" i="4"/>
  <c r="E40" i="4"/>
  <c r="E5" i="13"/>
  <c r="E6" i="12"/>
  <c r="D6" i="12"/>
  <c r="D5" i="13"/>
  <c r="B12" i="8"/>
  <c r="E12" i="8" s="1"/>
  <c r="D12" i="12" s="1"/>
  <c r="E73" i="8"/>
  <c r="D73" i="12" s="1"/>
  <c r="D22" i="13" s="1"/>
  <c r="B15" i="9"/>
  <c r="D10" i="13"/>
  <c r="F10" i="13"/>
  <c r="B55" i="8"/>
  <c r="E55" i="8" s="1"/>
  <c r="D55" i="12" s="1"/>
  <c r="B54" i="8"/>
  <c r="E54" i="8" s="1"/>
  <c r="D54" i="12" s="1"/>
  <c r="C29" i="8"/>
  <c r="C29" i="10"/>
  <c r="C46" i="8"/>
  <c r="E46" i="8" s="1"/>
  <c r="C9" i="13"/>
  <c r="G33" i="12"/>
  <c r="B54" i="11"/>
  <c r="E54" i="11" s="1"/>
  <c r="G54" i="12" s="1"/>
  <c r="B55" i="11"/>
  <c r="E55" i="11" s="1"/>
  <c r="G55" i="12" s="1"/>
  <c r="B36" i="11"/>
  <c r="E36" i="11" s="1"/>
  <c r="G36" i="12" s="1"/>
  <c r="E34" i="7"/>
  <c r="C34" i="12" s="1"/>
  <c r="C93" i="12" s="1"/>
  <c r="B29" i="7"/>
  <c r="B29" i="12"/>
  <c r="B8" i="13"/>
  <c r="B14" i="13" s="1"/>
  <c r="C46" i="10"/>
  <c r="E46" i="10" s="1"/>
  <c r="B36" i="9"/>
  <c r="E33" i="12"/>
  <c r="B54" i="9"/>
  <c r="E54" i="9" s="1"/>
  <c r="E54" i="12" s="1"/>
  <c r="B55" i="9"/>
  <c r="E55" i="9" s="1"/>
  <c r="E55" i="12" s="1"/>
  <c r="E16" i="12"/>
  <c r="D16" i="12"/>
  <c r="E20" i="13" l="1"/>
  <c r="B68" i="11"/>
  <c r="E68" i="11" s="1"/>
  <c r="G68" i="12" s="1"/>
  <c r="G104" i="12" s="1"/>
  <c r="E68" i="10"/>
  <c r="F68" i="12" s="1"/>
  <c r="F20" i="13" s="1"/>
  <c r="B97" i="6"/>
  <c r="B99" i="6" s="1"/>
  <c r="E91" i="6" s="1"/>
  <c r="B88" i="12" s="1"/>
  <c r="B41" i="13" s="1"/>
  <c r="B32" i="12"/>
  <c r="B75" i="12" s="1"/>
  <c r="E79" i="6"/>
  <c r="B96" i="12"/>
  <c r="B17" i="13"/>
  <c r="B29" i="13" s="1"/>
  <c r="B30" i="13" s="1"/>
  <c r="B35" i="13" s="1"/>
  <c r="B93" i="12"/>
  <c r="B86" i="6"/>
  <c r="F24" i="13"/>
  <c r="G24" i="13"/>
  <c r="E22" i="7"/>
  <c r="C22" i="12" s="1"/>
  <c r="C10" i="13" s="1"/>
  <c r="C14" i="13" s="1"/>
  <c r="C46" i="7"/>
  <c r="C75" i="7" s="1"/>
  <c r="C29" i="7"/>
  <c r="E81" i="6"/>
  <c r="E86" i="6" s="1"/>
  <c r="E90" i="6" s="1"/>
  <c r="E84" i="7" s="1"/>
  <c r="C85" i="12" s="1"/>
  <c r="C38" i="13" s="1"/>
  <c r="F17" i="13"/>
  <c r="F93" i="12"/>
  <c r="C17" i="13"/>
  <c r="B61" i="7"/>
  <c r="C29" i="11"/>
  <c r="C46" i="11"/>
  <c r="C75" i="11" s="1"/>
  <c r="G93" i="12"/>
  <c r="G23" i="13"/>
  <c r="C29" i="9"/>
  <c r="C46" i="9"/>
  <c r="D39" i="4"/>
  <c r="D28" i="12"/>
  <c r="D7" i="13" s="1"/>
  <c r="D40" i="4"/>
  <c r="B62" i="8"/>
  <c r="E62" i="8" s="1"/>
  <c r="D62" i="12" s="1"/>
  <c r="D18" i="13" s="1"/>
  <c r="D23" i="13"/>
  <c r="E29" i="8"/>
  <c r="D93" i="12"/>
  <c r="D13" i="13"/>
  <c r="B29" i="8"/>
  <c r="G17" i="4"/>
  <c r="G39" i="4"/>
  <c r="G40" i="4"/>
  <c r="B28" i="9"/>
  <c r="C75" i="8"/>
  <c r="C77" i="8" s="1"/>
  <c r="C82" i="8" s="1"/>
  <c r="G17" i="13"/>
  <c r="C75" i="10"/>
  <c r="C77" i="10" s="1"/>
  <c r="C82" i="10" s="1"/>
  <c r="E36" i="9"/>
  <c r="E36" i="12" s="1"/>
  <c r="E93" i="12" s="1"/>
  <c r="B15" i="10"/>
  <c r="B15" i="11"/>
  <c r="E15" i="9"/>
  <c r="F46" i="12"/>
  <c r="D46" i="12"/>
  <c r="D9" i="13"/>
  <c r="B94" i="12" l="1"/>
  <c r="G20" i="13"/>
  <c r="F104" i="12"/>
  <c r="C29" i="12"/>
  <c r="E29" i="7"/>
  <c r="B105" i="12"/>
  <c r="B77" i="12"/>
  <c r="B83" i="12" s="1"/>
  <c r="B102" i="12"/>
  <c r="B97" i="12"/>
  <c r="B87" i="12"/>
  <c r="B40" i="13" s="1"/>
  <c r="E92" i="6"/>
  <c r="E93" i="6" s="1"/>
  <c r="B90" i="12" s="1"/>
  <c r="B43" i="13" s="1"/>
  <c r="E61" i="7"/>
  <c r="C61" i="12" s="1"/>
  <c r="C18" i="13" s="1"/>
  <c r="B75" i="7"/>
  <c r="B93" i="7" s="1"/>
  <c r="B95" i="7" s="1"/>
  <c r="E86" i="7" s="1"/>
  <c r="C88" i="12" s="1"/>
  <c r="C41" i="13" s="1"/>
  <c r="C77" i="7"/>
  <c r="C82" i="7" s="1"/>
  <c r="E46" i="7"/>
  <c r="C46" i="12" s="1"/>
  <c r="E46" i="11"/>
  <c r="G46" i="12" s="1"/>
  <c r="G19" i="13" s="1"/>
  <c r="C77" i="11"/>
  <c r="C82" i="11" s="1"/>
  <c r="B29" i="9"/>
  <c r="D29" i="12"/>
  <c r="D14" i="13"/>
  <c r="B75" i="8"/>
  <c r="B93" i="8" s="1"/>
  <c r="B95" i="8" s="1"/>
  <c r="E86" i="8" s="1"/>
  <c r="D88" i="12" s="1"/>
  <c r="D41" i="13" s="1"/>
  <c r="C75" i="9"/>
  <c r="C77" i="9" s="1"/>
  <c r="C82" i="9" s="1"/>
  <c r="E46" i="9"/>
  <c r="E46" i="12" s="1"/>
  <c r="E19" i="13" s="1"/>
  <c r="E75" i="8"/>
  <c r="E77" i="8" s="1"/>
  <c r="E82" i="8" s="1"/>
  <c r="B28" i="10"/>
  <c r="B62" i="9"/>
  <c r="E62" i="9" s="1"/>
  <c r="E62" i="12" s="1"/>
  <c r="E28" i="9"/>
  <c r="E29" i="9" s="1"/>
  <c r="E17" i="13"/>
  <c r="E15" i="10"/>
  <c r="E15" i="12"/>
  <c r="E15" i="11"/>
  <c r="F19" i="13"/>
  <c r="D75" i="12"/>
  <c r="D96" i="12"/>
  <c r="D19" i="13"/>
  <c r="D29" i="13" s="1"/>
  <c r="B89" i="12" l="1"/>
  <c r="B42" i="13" s="1"/>
  <c r="C96" i="12"/>
  <c r="C19" i="13"/>
  <c r="C29" i="13" s="1"/>
  <c r="C30" i="13" s="1"/>
  <c r="C35" i="13" s="1"/>
  <c r="E75" i="7"/>
  <c r="B77" i="7"/>
  <c r="E77" i="7" s="1"/>
  <c r="E82" i="7" s="1"/>
  <c r="E85" i="7" s="1"/>
  <c r="C75" i="12"/>
  <c r="C77" i="12" s="1"/>
  <c r="C83" i="12" s="1"/>
  <c r="D30" i="13"/>
  <c r="D35" i="13" s="1"/>
  <c r="D77" i="12"/>
  <c r="D83" i="12" s="1"/>
  <c r="B77" i="8"/>
  <c r="B82" i="8" s="1"/>
  <c r="B29" i="10"/>
  <c r="B61" i="9"/>
  <c r="E28" i="12"/>
  <c r="E7" i="13" s="1"/>
  <c r="E28" i="10"/>
  <c r="E29" i="10" s="1"/>
  <c r="B62" i="10"/>
  <c r="E62" i="10" s="1"/>
  <c r="F62" i="12" s="1"/>
  <c r="B28" i="11"/>
  <c r="D97" i="12"/>
  <c r="G15" i="12"/>
  <c r="E9" i="13"/>
  <c r="F15" i="12"/>
  <c r="D105" i="12"/>
  <c r="D102" i="12"/>
  <c r="D94" i="12"/>
  <c r="B82" i="7" l="1"/>
  <c r="C97" i="12"/>
  <c r="C105" i="12"/>
  <c r="C102" i="12"/>
  <c r="C94" i="12"/>
  <c r="E14" i="13"/>
  <c r="E29" i="12"/>
  <c r="B62" i="11"/>
  <c r="E62" i="11" s="1"/>
  <c r="G62" i="12" s="1"/>
  <c r="E28" i="11"/>
  <c r="B29" i="11"/>
  <c r="B61" i="10"/>
  <c r="F28" i="12"/>
  <c r="F7" i="13" s="1"/>
  <c r="E61" i="9"/>
  <c r="B75" i="9"/>
  <c r="E87" i="7"/>
  <c r="E84" i="8"/>
  <c r="C87" i="12"/>
  <c r="C40" i="13" s="1"/>
  <c r="F9" i="13"/>
  <c r="G9" i="13"/>
  <c r="F29" i="12" l="1"/>
  <c r="E61" i="12"/>
  <c r="E75" i="9"/>
  <c r="E77" i="9" s="1"/>
  <c r="E82" i="9" s="1"/>
  <c r="E61" i="10"/>
  <c r="B75" i="10"/>
  <c r="B93" i="9"/>
  <c r="B95" i="9" s="1"/>
  <c r="E86" i="9" s="1"/>
  <c r="E88" i="12" s="1"/>
  <c r="E41" i="13" s="1"/>
  <c r="B77" i="9"/>
  <c r="B82" i="9" s="1"/>
  <c r="F14" i="13"/>
  <c r="B61" i="11"/>
  <c r="G28" i="12"/>
  <c r="E29" i="11"/>
  <c r="D85" i="12"/>
  <c r="D38" i="13" s="1"/>
  <c r="E85" i="8"/>
  <c r="C89" i="12"/>
  <c r="C42" i="13" s="1"/>
  <c r="E88" i="7"/>
  <c r="C90" i="12" s="1"/>
  <c r="C43" i="13" s="1"/>
  <c r="B93" i="10" l="1"/>
  <c r="B95" i="10" s="1"/>
  <c r="E86" i="10" s="1"/>
  <c r="F88" i="12" s="1"/>
  <c r="F41" i="13" s="1"/>
  <c r="B77" i="10"/>
  <c r="B82" i="10" s="1"/>
  <c r="E75" i="10"/>
  <c r="E77" i="10" s="1"/>
  <c r="E82" i="10" s="1"/>
  <c r="F61" i="12"/>
  <c r="G7" i="13"/>
  <c r="G14" i="13" s="1"/>
  <c r="G29" i="12"/>
  <c r="B75" i="11"/>
  <c r="E61" i="11"/>
  <c r="E18" i="13"/>
  <c r="E29" i="13" s="1"/>
  <c r="E30" i="13" s="1"/>
  <c r="E35" i="13" s="1"/>
  <c r="E96" i="12"/>
  <c r="E75" i="12"/>
  <c r="E84" i="9"/>
  <c r="D87" i="12"/>
  <c r="D40" i="13" s="1"/>
  <c r="E87" i="8"/>
  <c r="B93" i="11" l="1"/>
  <c r="B95" i="11" s="1"/>
  <c r="E86" i="11" s="1"/>
  <c r="G88" i="12" s="1"/>
  <c r="G41" i="13" s="1"/>
  <c r="B77" i="11"/>
  <c r="B82" i="11" s="1"/>
  <c r="E75" i="11"/>
  <c r="E77" i="11" s="1"/>
  <c r="E82" i="11" s="1"/>
  <c r="G61" i="12"/>
  <c r="F75" i="12"/>
  <c r="F96" i="12"/>
  <c r="F18" i="13"/>
  <c r="F29" i="13" s="1"/>
  <c r="F30" i="13" s="1"/>
  <c r="F35" i="13" s="1"/>
  <c r="E102" i="12"/>
  <c r="E94" i="12"/>
  <c r="E105" i="12"/>
  <c r="E77" i="12"/>
  <c r="E83" i="12" s="1"/>
  <c r="E97" i="12"/>
  <c r="D89" i="12"/>
  <c r="D42" i="13" s="1"/>
  <c r="E88" i="8"/>
  <c r="D90" i="12" s="1"/>
  <c r="D43" i="13" s="1"/>
  <c r="E85" i="9"/>
  <c r="E85" i="12"/>
  <c r="E38" i="13" s="1"/>
  <c r="F97" i="12" l="1"/>
  <c r="F94" i="12"/>
  <c r="F77" i="12"/>
  <c r="F83" i="12" s="1"/>
  <c r="F102" i="12"/>
  <c r="F105" i="12"/>
  <c r="G96" i="12"/>
  <c r="G75" i="12"/>
  <c r="G18" i="13"/>
  <c r="G29" i="13" s="1"/>
  <c r="G30" i="13" s="1"/>
  <c r="G35" i="13" s="1"/>
  <c r="E87" i="9"/>
  <c r="E87" i="12"/>
  <c r="E40" i="13" s="1"/>
  <c r="E84" i="10"/>
  <c r="G97" i="12" l="1"/>
  <c r="G102" i="12"/>
  <c r="G105" i="12"/>
  <c r="G77" i="12"/>
  <c r="G83" i="12" s="1"/>
  <c r="G94" i="12"/>
  <c r="F85" i="12"/>
  <c r="F38" i="13" s="1"/>
  <c r="E85" i="10"/>
  <c r="E88" i="9"/>
  <c r="E90" i="12" s="1"/>
  <c r="E43" i="13" s="1"/>
  <c r="E89" i="12"/>
  <c r="E42" i="13" s="1"/>
  <c r="F87" i="12" l="1"/>
  <c r="F40" i="13" s="1"/>
  <c r="E84" i="11"/>
  <c r="E87" i="10"/>
  <c r="F89" i="12" l="1"/>
  <c r="F42" i="13" s="1"/>
  <c r="E88" i="10"/>
  <c r="F90" i="12" s="1"/>
  <c r="F43" i="13" s="1"/>
  <c r="E85" i="11"/>
  <c r="G85" i="12"/>
  <c r="G38" i="13" s="1"/>
  <c r="E87" i="11" l="1"/>
  <c r="G87" i="12"/>
  <c r="G40" i="13" s="1"/>
  <c r="G89" i="12" l="1"/>
  <c r="G42" i="13" s="1"/>
  <c r="E88" i="11"/>
  <c r="G90" i="12" s="1"/>
  <c r="G4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00000000-0006-0000-0400-000001000000}">
      <text>
        <r>
          <rPr>
            <sz val="10"/>
            <color rgb="FF000000"/>
            <rFont val="Arial"/>
            <charset val="1"/>
          </rPr>
          <t>Karger, Amanda:
New schools can opt out of PERA in year 0. Otherwise this should be 20.15%.</t>
        </r>
      </text>
    </comment>
  </commentList>
</comments>
</file>

<file path=xl/sharedStrings.xml><?xml version="1.0" encoding="utf-8"?>
<sst xmlns="http://schemas.openxmlformats.org/spreadsheetml/2006/main" count="942" uniqueCount="315">
  <si>
    <t>Instructions</t>
  </si>
  <si>
    <t xml:space="preserve">The budget should balance in all years and reflect an understanding of specific statutory requirements including: 
a. separation of the general operating funds and grant funds 
b. Public Employees’ Retirement Association (PERA) contributions 
c. 3% TABOR reserve (Colorado Constitution Article X, Section 20) 
</t>
  </si>
  <si>
    <r>
      <rPr>
        <sz val="12"/>
        <rFont val="Calibri"/>
        <charset val="1"/>
      </rPr>
      <t xml:space="preserve">On </t>
    </r>
    <r>
      <rPr>
        <sz val="12"/>
        <color rgb="FFFF6600"/>
        <rFont val="Calibri"/>
        <charset val="1"/>
      </rPr>
      <t>Page 1-Enrollment Plan</t>
    </r>
    <r>
      <rPr>
        <sz val="12"/>
        <rFont val="Calibri"/>
        <charset val="1"/>
      </rPr>
      <t xml:space="preserve">, fill in cells B6:F19 will the applicant's estimated enrollment in years 1-5. </t>
    </r>
  </si>
  <si>
    <t>Total number of students and total number of funded students will populate automatically.</t>
  </si>
  <si>
    <r>
      <rPr>
        <sz val="12"/>
        <rFont val="Calibri"/>
        <charset val="1"/>
      </rPr>
      <t xml:space="preserve">On </t>
    </r>
    <r>
      <rPr>
        <sz val="12"/>
        <color rgb="FFFF6600"/>
        <rFont val="Calibri"/>
        <charset val="1"/>
      </rPr>
      <t>Page 2-Staffing Plan</t>
    </r>
    <r>
      <rPr>
        <sz val="12"/>
        <rFont val="Calibri"/>
        <charset val="1"/>
      </rPr>
      <t>, enter position titles in column A under Instructional Staff and Admin &amp; Support.</t>
    </r>
  </si>
  <si>
    <t>Enter the corresponding FTE for years 0-5 in columns B through G.</t>
  </si>
  <si>
    <t>Enter the corresponding average position salary in column I.</t>
  </si>
  <si>
    <t>Enter Stipends/Additional Pay information as needed. For example, 5 stipends (FTE columns) @ $5,000 (column I)</t>
  </si>
  <si>
    <t>In cell I32, enter the cost of living/annual compensation percentage increase assumption.</t>
  </si>
  <si>
    <t>Student to teacher and student to staff ratios are calculated automatically at the bottom of the Staffing Plan page.</t>
  </si>
  <si>
    <t>Information on the Staffing Plan page is totaled on Pages 4-9.</t>
  </si>
  <si>
    <r>
      <rPr>
        <sz val="12"/>
        <rFont val="Calibri"/>
        <charset val="1"/>
      </rPr>
      <t xml:space="preserve">List outside services beginning on row 53. </t>
    </r>
    <r>
      <rPr>
        <sz val="12"/>
        <color rgb="FF808080"/>
        <rFont val="Calibri"/>
        <charset val="1"/>
      </rPr>
      <t>Note that these costs are not automatically linked to Pages 4-9.</t>
    </r>
  </si>
  <si>
    <r>
      <rPr>
        <sz val="12"/>
        <rFont val="Calibri"/>
        <charset val="1"/>
      </rPr>
      <t xml:space="preserve">If you plan to apply for the Charter School Program grant please use </t>
    </r>
    <r>
      <rPr>
        <sz val="12"/>
        <color rgb="FFFF6600"/>
        <rFont val="Calibri"/>
        <charset val="1"/>
      </rPr>
      <t>Support-CDE start-up grant worksheet</t>
    </r>
    <r>
      <rPr>
        <sz val="12"/>
        <rFont val="Calibri"/>
        <charset val="1"/>
      </rPr>
      <t xml:space="preserve"> to plan grant spending.</t>
    </r>
  </si>
  <si>
    <t>Use column A to list expenditures (the expenditures listed are examples only).</t>
  </si>
  <si>
    <t>Use columns B through D to list corresponding dollars amounts for grant Years 1 though 3 (operating Years 0 through 2).</t>
  </si>
  <si>
    <r>
      <rPr>
        <sz val="12"/>
        <rFont val="Calibri"/>
        <charset val="1"/>
      </rPr>
      <t xml:space="preserve">Link individual Charter School Program grant revenue and expenditure cells to </t>
    </r>
    <r>
      <rPr>
        <sz val="12"/>
        <color rgb="FFFF6600"/>
        <rFont val="Calibri"/>
        <charset val="1"/>
      </rPr>
      <t xml:space="preserve">Page 4-Year 0 through Page 9-Year 5 </t>
    </r>
    <r>
      <rPr>
        <sz val="12"/>
        <rFont val="Calibri"/>
        <charset val="1"/>
      </rPr>
      <t>or manually input revenue and expenditures on these pages.</t>
    </r>
  </si>
  <si>
    <r>
      <rPr>
        <sz val="12"/>
        <rFont val="Calibri"/>
        <charset val="1"/>
      </rPr>
      <t xml:space="preserve">On </t>
    </r>
    <r>
      <rPr>
        <sz val="12"/>
        <color rgb="FFFF6600"/>
        <rFont val="Calibri"/>
        <charset val="1"/>
      </rPr>
      <t>Page 4-Year 0 through Page 9-Year 5</t>
    </r>
    <r>
      <rPr>
        <sz val="12"/>
        <rFont val="Calibri"/>
        <charset val="1"/>
      </rPr>
      <t>, many cells will be automatically populated from the inputs on Pages 1-3.</t>
    </r>
  </si>
  <si>
    <t>Fill in blank cells with additional revenue and expenditures.</t>
  </si>
  <si>
    <t>Be sure to include expenditures associated with other grant and foundation revenue in column C.</t>
  </si>
  <si>
    <t>Add notes and additional assumptions to column F.</t>
  </si>
  <si>
    <t>These worksheets are locked and cannot be modified.</t>
  </si>
  <si>
    <t>Carefully review the entire workbook to ensure accuracy and completeness.</t>
  </si>
  <si>
    <t xml:space="preserve">NOTES: </t>
  </si>
  <si>
    <t>All revenues and expenditures are listed with CDE Chart of Accounts source/object codes. For a full list of account codes and descriptions please see http://www.cde.state.co.us/cdefinance/sfcoa.</t>
  </si>
  <si>
    <t xml:space="preserve"> </t>
  </si>
  <si>
    <t>6 YEAR BUDGET PROPOSAL</t>
  </si>
  <si>
    <t>AUTHORIZER:  Charter School Institute</t>
  </si>
  <si>
    <t>DEVELOPER</t>
  </si>
  <si>
    <t>ENROLLMENT PLAN</t>
  </si>
  <si>
    <t>YEAR 1</t>
  </si>
  <si>
    <t>YEAR 2</t>
  </si>
  <si>
    <t>YEAR 3</t>
  </si>
  <si>
    <t>YEAR 4</t>
  </si>
  <si>
    <t>YEAR 5</t>
  </si>
  <si>
    <t>ECE</t>
  </si>
  <si>
    <t>STAFFING PLAN</t>
  </si>
  <si>
    <t xml:space="preserve">     Total Instructional Staff</t>
  </si>
  <si>
    <t>STIPENDS/ADDITIONAL PAY</t>
  </si>
  <si>
    <t xml:space="preserve">     Total Admin &amp; Support</t>
  </si>
  <si>
    <t>TOTAL SALARIES</t>
  </si>
  <si>
    <t>increase/yr</t>
  </si>
  <si>
    <t>Total # Teachers</t>
  </si>
  <si>
    <t>Total # Admin &amp; Support</t>
  </si>
  <si>
    <t>Total Staff</t>
  </si>
  <si>
    <t>Student/teacher ratio</t>
  </si>
  <si>
    <t>Student/staff ratio</t>
  </si>
  <si>
    <t>Total Instructional</t>
  </si>
  <si>
    <t>Total Admin</t>
  </si>
  <si>
    <t>Variance</t>
  </si>
  <si>
    <t>ASSUMPTIONS</t>
  </si>
  <si>
    <t>REVENUE</t>
  </si>
  <si>
    <t>5710 · Per pupil funding (100%)</t>
  </si>
  <si>
    <t>Per funded pupil count</t>
  </si>
  <si>
    <t>3130 · ECEA</t>
  </si>
  <si>
    <t>3140 · English Language Proficiency Act (ELPA)</t>
  </si>
  <si>
    <t>3150 · Gifted &amp; Talented</t>
  </si>
  <si>
    <t>3206 - READ Act</t>
  </si>
  <si>
    <t>Per SRD pupil</t>
  </si>
  <si>
    <t>4010 · Title I</t>
  </si>
  <si>
    <t>Per FRL pupil</t>
  </si>
  <si>
    <t>4027 · IDEA</t>
  </si>
  <si>
    <t>Per eligible SPED student</t>
  </si>
  <si>
    <t>4365 · Title III</t>
  </si>
  <si>
    <t>N/A</t>
  </si>
  <si>
    <t>Preschool tuition (annual)</t>
  </si>
  <si>
    <t>EXPENSE</t>
  </si>
  <si>
    <t>CSI Admin expense</t>
  </si>
  <si>
    <t>CDE Admin expense</t>
  </si>
  <si>
    <t>PERA-based on calendar yr</t>
  </si>
  <si>
    <t>Social Security</t>
  </si>
  <si>
    <t>Medicare</t>
  </si>
  <si>
    <t>State Unemployment</t>
  </si>
  <si>
    <t>Assumes filing w/DOL as political subdivision (100% of wages)</t>
  </si>
  <si>
    <t>Insurance</t>
  </si>
  <si>
    <t>INDIVIDUAL EXPENSE DRIVERS</t>
  </si>
  <si>
    <t>$/unit</t>
  </si>
  <si>
    <t>unit</t>
  </si>
  <si>
    <t>Temp employees (substitutes)</t>
  </si>
  <si>
    <t>per absence</t>
  </si>
  <si>
    <t xml:space="preserve">    # days personal days per employee</t>
  </si>
  <si>
    <t>annual</t>
  </si>
  <si>
    <t>Health plan cost</t>
  </si>
  <si>
    <t>annual/per EE</t>
  </si>
  <si>
    <t>Assume 5k with 80% participation</t>
  </si>
  <si>
    <t>Dental plan cost</t>
  </si>
  <si>
    <t>Other Employee benefits</t>
  </si>
  <si>
    <t>Travel/Reg/Entrance (Prof Dev for staff)</t>
  </si>
  <si>
    <t>Banking &amp; Payroll fees</t>
  </si>
  <si>
    <t>employee</t>
  </si>
  <si>
    <t>Assessments</t>
  </si>
  <si>
    <t>student</t>
  </si>
  <si>
    <t>Rental of building or land</t>
  </si>
  <si>
    <t>Equipment rentals - postal machine</t>
  </si>
  <si>
    <t>Equipment rentals - copier</t>
  </si>
  <si>
    <t>Postage</t>
  </si>
  <si>
    <t>Advertising/Marketing/Recruiting</t>
  </si>
  <si>
    <t>General + Janitorial supplies</t>
  </si>
  <si>
    <t>Office supplies</t>
  </si>
  <si>
    <t>Food &amp; Meeting supplies</t>
  </si>
  <si>
    <t>Dues and fees</t>
  </si>
  <si>
    <t>Transportation/Field Trips</t>
  </si>
  <si>
    <t>Professional Ed Services</t>
  </si>
  <si>
    <t>TOTAL</t>
  </si>
  <si>
    <r>
      <rPr>
        <sz val="8"/>
        <color rgb="FF000000"/>
        <rFont val="Calibri"/>
        <charset val="1"/>
      </rPr>
      <t xml:space="preserve"> </t>
    </r>
    <r>
      <rPr>
        <sz val="8"/>
        <color rgb="FF0066CC"/>
        <rFont val="Calibri"/>
        <charset val="1"/>
      </rPr>
      <t xml:space="preserve"> blue font = hard keyed</t>
    </r>
    <r>
      <rPr>
        <sz val="8"/>
        <color rgb="FF000000"/>
        <rFont val="Calibri"/>
        <charset val="1"/>
      </rPr>
      <t>, black font = formula driven</t>
    </r>
  </si>
  <si>
    <t>General Operating</t>
  </si>
  <si>
    <t>Grant Fund</t>
  </si>
  <si>
    <t>Grant Fund CDE CSP</t>
  </si>
  <si>
    <t>Funded Pupil Count</t>
  </si>
  <si>
    <t>1000 · Foundation revenue</t>
  </si>
  <si>
    <t>1300A · Preschool tuition revenue</t>
  </si>
  <si>
    <t>1510 · Interest on investments</t>
  </si>
  <si>
    <t>1600 · Food service revenue</t>
  </si>
  <si>
    <t>1700 · Pupil activities</t>
  </si>
  <si>
    <t>1740 · Fees</t>
  </si>
  <si>
    <t>1920 · Contributions and donations</t>
  </si>
  <si>
    <t>3113 · Capital construction</t>
  </si>
  <si>
    <t>3130 · Exceptional Children's Ed Act (ECEA)</t>
  </si>
  <si>
    <t>3140 · English language proficiency act (ELPA)</t>
  </si>
  <si>
    <t>3161 · State child nutrition reimb</t>
  </si>
  <si>
    <t>4027 · Special Ed (IDEA)</t>
  </si>
  <si>
    <t>4555 · Fed lunch reimb</t>
  </si>
  <si>
    <t>5282 · Charter school grant</t>
  </si>
  <si>
    <t>TOTAL REVENUE</t>
  </si>
  <si>
    <t>0100 · Salaries of Regular Employees</t>
  </si>
  <si>
    <t>0120 · Salaries of temporary employees</t>
  </si>
  <si>
    <t>0221 · Medicare</t>
  </si>
  <si>
    <t>0222 · Social security</t>
  </si>
  <si>
    <t>0230 · PERA expense</t>
  </si>
  <si>
    <t>0250 · Health insurance</t>
  </si>
  <si>
    <t>0251 · Dental insurance</t>
  </si>
  <si>
    <t>0290 · Other Employee Benefits</t>
  </si>
  <si>
    <t>0300 · Prof services-food svcs</t>
  </si>
  <si>
    <t>0313 · Banking &amp; Payroll Service Fees</t>
  </si>
  <si>
    <t>0320 · Professional-education services</t>
  </si>
  <si>
    <t>0300A · Other Services - Assessments</t>
  </si>
  <si>
    <t>0331 · Legal services</t>
  </si>
  <si>
    <t>0332 · Audit &amp; accounting services</t>
  </si>
  <si>
    <t>0334 · Consultant services</t>
  </si>
  <si>
    <t>0340 · Technical services</t>
  </si>
  <si>
    <t>0410 · Utility expenses</t>
  </si>
  <si>
    <t>0423 · Custodial services</t>
  </si>
  <si>
    <t>0430 · Repairs and maintenance service</t>
  </si>
  <si>
    <t>0441 · Rental of land and buildings</t>
  </si>
  <si>
    <t>0442 · Rental of Equipment</t>
  </si>
  <si>
    <t>0520 · Insurance</t>
  </si>
  <si>
    <t>0525 · Unemployment insurance</t>
  </si>
  <si>
    <t>0526 · Workers' Comp insurance</t>
  </si>
  <si>
    <t>0531 · Telephone/fax</t>
  </si>
  <si>
    <t>0533 · Postage</t>
  </si>
  <si>
    <t>0540 · Advertising, Marketing &amp; Recruiting</t>
  </si>
  <si>
    <t>0580 · Travel, registration, entrance</t>
  </si>
  <si>
    <t>0595A · CSI Admin expense</t>
  </si>
  <si>
    <t>0595B · CDE Admin expense</t>
  </si>
  <si>
    <t>0610 · General supplies</t>
  </si>
  <si>
    <t>0611 · Office supplies</t>
  </si>
  <si>
    <t>0630 · Food &amp; meeting expenses</t>
  </si>
  <si>
    <t>0640 · Books and periodicals</t>
  </si>
  <si>
    <t>0650 · Electronic media materials</t>
  </si>
  <si>
    <t>0721 · Leasehold improvements</t>
  </si>
  <si>
    <t>0733 · Furniture and fixtures</t>
  </si>
  <si>
    <t>0735 · Non-capital equipment</t>
  </si>
  <si>
    <t>0810 · Dues and fees</t>
  </si>
  <si>
    <t>0840 · Contingency</t>
  </si>
  <si>
    <t>0851 · Transportation/field trips</t>
  </si>
  <si>
    <t>0890 · Miscellaneous expenditures</t>
  </si>
  <si>
    <t>TOTAL EXPENSE</t>
  </si>
  <si>
    <t>NET OPERATING INCOME</t>
  </si>
  <si>
    <t>OTHER SOURCES/USES OF FUNDS</t>
  </si>
  <si>
    <t>SURPLUS/(SHORTFALL)</t>
  </si>
  <si>
    <t>Beginning Fund Balance</t>
  </si>
  <si>
    <t>Ending Fund Balance</t>
  </si>
  <si>
    <t>`</t>
  </si>
  <si>
    <t>Water / Sewage / Disposal / Gas / Electric</t>
  </si>
  <si>
    <t>OTHER SOURCES/(USES) OF FUNDS</t>
  </si>
  <si>
    <t>0120 · Salaries of temporary employees-subs</t>
  </si>
  <si>
    <t>6 YEAR BUDGET-Detail</t>
  </si>
  <si>
    <t>YEAR 0</t>
  </si>
  <si>
    <t>0410 · Utility services</t>
  </si>
  <si>
    <t>Total Instructional Expenses</t>
  </si>
  <si>
    <t xml:space="preserve">   % of Total Expenses</t>
  </si>
  <si>
    <t>Total Non-Instructional Expenses</t>
  </si>
  <si>
    <t>Salary %</t>
  </si>
  <si>
    <t>Total variances</t>
  </si>
  <si>
    <t>Facility Costs</t>
  </si>
  <si>
    <t>% of Total Expenses</t>
  </si>
  <si>
    <t>6 YEAR BUDGET-Summary</t>
  </si>
  <si>
    <t>Per Pupil Revenue</t>
  </si>
  <si>
    <t>Tuition Revenue</t>
  </si>
  <si>
    <t>State Funding  Sources</t>
  </si>
  <si>
    <t>Federal Funding  Sources</t>
  </si>
  <si>
    <t>Grants/Contributions/Fundraising</t>
  </si>
  <si>
    <t>Interest Income</t>
  </si>
  <si>
    <t>Activities &amp; Student Fees</t>
  </si>
  <si>
    <t>Salaries and Benefits</t>
  </si>
  <si>
    <t>Authorizer Services</t>
  </si>
  <si>
    <t>Purchased Services (w/o Bldg Costs)</t>
  </si>
  <si>
    <t>Utilities &amp; Building Expenses</t>
  </si>
  <si>
    <t>Rental - Land/Building</t>
  </si>
  <si>
    <t>Student Activities</t>
  </si>
  <si>
    <t>Supplies and Materials</t>
  </si>
  <si>
    <t>Books, Periodicals, &amp; Software</t>
  </si>
  <si>
    <t>Non-capital equipment</t>
  </si>
  <si>
    <t>Furniture and fixtures</t>
  </si>
  <si>
    <t>Contingency</t>
  </si>
  <si>
    <t>Other Expenditures</t>
  </si>
  <si>
    <t>CDE START-UP GRANT</t>
  </si>
  <si>
    <t>Sample Expenditures</t>
  </si>
  <si>
    <t>Salary - Ex. Director (3 months)</t>
  </si>
  <si>
    <t>Benefits - Ex. Director (3 months)</t>
  </si>
  <si>
    <t>Salary - Office Manager (3 months)</t>
  </si>
  <si>
    <t>Benefits - Office Manager (3 months)</t>
  </si>
  <si>
    <t>Financial Consultant (establishing financial systems)</t>
  </si>
  <si>
    <t>Legal Services</t>
  </si>
  <si>
    <t>IT services (establishing infrastructure)</t>
  </si>
  <si>
    <t>Marketing/Advertising - student &amp; staff recruitment (ads+events)</t>
  </si>
  <si>
    <t>Professional Development</t>
  </si>
  <si>
    <t>Curriculum</t>
  </si>
  <si>
    <t>Staff furniture</t>
  </si>
  <si>
    <t>Student furniture</t>
  </si>
  <si>
    <t>Bookshelves + Tables</t>
  </si>
  <si>
    <t>Staff laptops</t>
  </si>
  <si>
    <t>Student laptops</t>
  </si>
  <si>
    <t>Server + network peripherals</t>
  </si>
  <si>
    <t>CSSP visit / review</t>
  </si>
  <si>
    <t>Balance of funds</t>
  </si>
  <si>
    <t>Example: Teachers</t>
  </si>
  <si>
    <t>4367 - Title II</t>
  </si>
  <si>
    <t>4367 · Title II</t>
  </si>
  <si>
    <t>Year 0</t>
  </si>
  <si>
    <t>Year 1</t>
  </si>
  <si>
    <t>Year 2</t>
  </si>
  <si>
    <t xml:space="preserve">All cells on pages 1 -3 highlighted in yellow should be populated. All cells with black text are formula driven and populate automatically. </t>
  </si>
  <si>
    <t xml:space="preserve">Many cells on pages 4-9 are formula driven and populate automatically based on information entered into pages 1-3  </t>
  </si>
  <si>
    <r>
      <t xml:space="preserve">On </t>
    </r>
    <r>
      <rPr>
        <sz val="12"/>
        <color rgb="FFFF6600"/>
        <rFont val="Calibri"/>
        <charset val="1"/>
      </rPr>
      <t>Page 3-Assumptions</t>
    </r>
    <r>
      <rPr>
        <sz val="12"/>
        <rFont val="Calibri"/>
        <charset val="1"/>
      </rPr>
      <t>, fill in yellow cells located from B5 to G34, and B38 to B55</t>
    </r>
  </si>
  <si>
    <t>All cells on pages 10-11 are formula driven and populate automatically.</t>
  </si>
  <si>
    <t>3241-Mill Levy Equalization Funds</t>
  </si>
  <si>
    <t>Projected Number of Full-Time Students Per Year</t>
  </si>
  <si>
    <t>KG</t>
  </si>
  <si>
    <t>Only CSP revenue that has already been awarded should be included.</t>
  </si>
  <si>
    <t>Restricted or assigned</t>
  </si>
  <si>
    <t>Unrestricted/Unassigned</t>
  </si>
  <si>
    <t>Unrestricted/Unassigned Fund Balance as % of Total Expenses</t>
  </si>
  <si>
    <t>TABOR and SPED reserves. TABOR = 3% of state revenue, SPED Reserve = $100 per pupil</t>
  </si>
  <si>
    <t>Admin/Support/SPED</t>
  </si>
  <si>
    <t>Example: ADMIN: Principal</t>
  </si>
  <si>
    <t>Example: SUPPORT: Office Manager</t>
  </si>
  <si>
    <t>Example: SPED: Speech Path</t>
  </si>
  <si>
    <t>SPED Reserve</t>
  </si>
  <si>
    <t>TABOR Reserve</t>
  </si>
  <si>
    <t>Other restricted or assigned reserves</t>
  </si>
  <si>
    <t>Total restricted or assigned reserves</t>
  </si>
  <si>
    <t>Proposed School Name</t>
  </si>
  <si>
    <r>
      <t xml:space="preserve">On the </t>
    </r>
    <r>
      <rPr>
        <sz val="12"/>
        <color rgb="FFFF6600"/>
        <rFont val="Calibri"/>
        <charset val="1"/>
      </rPr>
      <t>COVER PAGE</t>
    </r>
    <r>
      <rPr>
        <sz val="12"/>
        <rFont val="Calibri"/>
        <charset val="1"/>
      </rPr>
      <t>, fill in the cells that include blue text including the proposed school name and the developer(s).</t>
    </r>
  </si>
  <si>
    <t>CSI Notes</t>
  </si>
  <si>
    <t>School Notes</t>
  </si>
  <si>
    <t>Projected Demographics</t>
  </si>
  <si>
    <t>Projected Number of Part-Time^ Students Per Year</t>
  </si>
  <si>
    <t>Total Enrollment (ECE, FT and PT)</t>
  </si>
  <si>
    <t>Funded Pupil Count*</t>
  </si>
  <si>
    <t>*does not include ECE and PT are funded at 0.5 PPR)</t>
  </si>
  <si>
    <t>Percent Students of Color</t>
  </si>
  <si>
    <t>Percent Free- Reduced Lunch Eligible</t>
  </si>
  <si>
    <t>Percent Special Education</t>
  </si>
  <si>
    <t>Percent Multilingual Learner</t>
  </si>
  <si>
    <t>Percent Gifted</t>
  </si>
  <si>
    <t xml:space="preserve">As of FY25 CSI will receive the same allocation amount as their district peers. Check with CSI staff for district specific numbers. </t>
  </si>
  <si>
    <t>Not eligible</t>
  </si>
  <si>
    <t>$500 + per GT pupil</t>
  </si>
  <si>
    <t>Per ELL pupil</t>
  </si>
  <si>
    <t>^not included in the New School Application</t>
  </si>
  <si>
    <t>Percent Signigicant Reading Deficient^</t>
  </si>
  <si>
    <t>Per eligible SPED pupil</t>
  </si>
  <si>
    <t>Per PK pupil</t>
  </si>
  <si>
    <r>
      <rPr>
        <i/>
        <sz val="10"/>
        <rFont val="Calibri"/>
        <family val="2"/>
      </rPr>
      <t xml:space="preserve">NOT ELIGIBLE IN YEAR 1 
</t>
    </r>
    <r>
      <rPr>
        <sz val="10"/>
        <rFont val="Calibri"/>
        <family val="2"/>
      </rPr>
      <t>Formula calculated assuming all students are NEP/LEP as funding is different for NEP/LEP (PPA $480) &amp; FEP (PPA $300). Number of eligible students based on enrollment and demographic assumptions on page 1.</t>
    </r>
  </si>
  <si>
    <t>Assumptions</t>
  </si>
  <si>
    <t xml:space="preserve">Enter annual preschool tuition in I16. Revenue will be formula calcuated using the enrollment assumptions on page 1. The formula does not project tuition increases. </t>
  </si>
  <si>
    <t>Minimum insurance requirements are as follows: Comprehensive general liability - $2,000,000; Officers, directors and employees errors and omissions - $1,000,000; Property - as required by landlord; Motor vehicle liability (if applicable) - $1,000,000; Worker's compensation - as required by law.</t>
  </si>
  <si>
    <t>Grant Fund CSP</t>
  </si>
  <si>
    <t>Average Annual Salary</t>
  </si>
  <si>
    <r>
      <t xml:space="preserve">INSTRUCTIONAL STAFF </t>
    </r>
    <r>
      <rPr>
        <b/>
        <sz val="10"/>
        <color rgb="FFFFFFFF"/>
        <rFont val="Wingdings"/>
        <charset val="2"/>
      </rPr>
      <t>ê</t>
    </r>
    <r>
      <rPr>
        <b/>
        <sz val="10"/>
        <color rgb="FFFFFFFF"/>
        <rFont val="Calibri"/>
        <family val="2"/>
      </rPr>
      <t xml:space="preserve">                 FPC</t>
    </r>
    <r>
      <rPr>
        <b/>
        <sz val="10"/>
        <color rgb="FFFFFFFF"/>
        <rFont val="Wingdings"/>
        <charset val="2"/>
      </rPr>
      <t>è</t>
    </r>
  </si>
  <si>
    <t xml:space="preserve">Enter position title, number of positions, average salary, increase/yr. Example positons, FTE counts, and average annual salary included are shown to provide an example of how to input these items only. Amounts calculated on this tab will populate as needed in separate tabs. </t>
  </si>
  <si>
    <t>Recommended staffing ratios for SPED providers per total enrollment, based on mild to moderate need students*: 
SPED Teacher: 1:150 (elementary); 1:200 (Middle and High)
Speech Path: 1:400
Psych/Counselor: 1:250
Nurse**: 1:750
Occupational Therapist and Physical Therapist: 1:400
Early Childhood SPED: 1:300 early childhood students
*These are recommended ratios for estimating, and actual SPED staffing levels will need to change based on the needs of students actually enrolled.
**The nurse ratio does not include evaluation services for SPED eligibility.</t>
  </si>
  <si>
    <t>Total salaries may be overstated for multi-yr due to turnover/changes</t>
  </si>
  <si>
    <t>Total Enrollment</t>
  </si>
  <si>
    <t>Additional rows provided for school-identified revenue</t>
  </si>
  <si>
    <t>School selected state-required assessments and interim assessments</t>
  </si>
  <si>
    <t>3% of per pupil revenue</t>
  </si>
  <si>
    <t>1% of per pupil revenue</t>
  </si>
  <si>
    <t>CSI Notes (only provided on this tab)</t>
  </si>
  <si>
    <t>Please included more detail regarding these expenses in the school notes.</t>
  </si>
  <si>
    <t xml:space="preserve">Only foundation revenue that has already been secured should be included. Provide details in the school notes section and submit documentation to verify committed revenue. </t>
  </si>
  <si>
    <t xml:space="preserve">Assumptions for student fees should be provided in the school notes section. </t>
  </si>
  <si>
    <t xml:space="preserve">Assumptions for liability, property, and other applicable insurance coverage, including at a minimum, workers’ compensation, liability insurance, and insurance for the school’s facility and its contents, and rates for said coverage should be detailed in the school notes section on page 3. </t>
  </si>
  <si>
    <t>Please include more detail regarding the services to be contracts include business services, audit, accountant / CPA consulting etc. in the school notes section.</t>
  </si>
  <si>
    <t xml:space="preserve">Please include more detail regarding the costs associated with the student information system and student plan management system in the school notes section. </t>
  </si>
  <si>
    <t xml:space="preserve">Budget should reflect a positive ending unassigned fund balance each year. </t>
  </si>
  <si>
    <t xml:space="preserve">Budget should project postive net income each year. </t>
  </si>
  <si>
    <t xml:space="preserve">All required PERA costs should be included. </t>
  </si>
  <si>
    <t xml:space="preserve">Special service providers should be included here and listed along with cost estimates included in the school notes. Additional expenses should also be detailed in the school notes section.  Adequate professional services budget to include qualified educational service providers, contracted SPED services providers, and substitute teachers. These amounts should reflect the type and cost of services referred to in the application. </t>
  </si>
  <si>
    <t xml:space="preserve">Assumptions behind facility acquisition, facility improvements, and ongoing facility costs, including total square footage and cost per square foot should be included in the school notes section.  Adequate facility and occupancy costs should be included. If site selection has not yet occurred, costs should reflect local average occupancy costs. (Occupancy costs include rent, utilities, trash removal, custodial, common area maintenance (CAM), snow removal, landscaping, etc.). Facility costs should also reflect a set-aside for buildout costs unless the applicant has secured a turnkey facility. </t>
  </si>
  <si>
    <t>PERA contribution rates will increase by .25% each year</t>
  </si>
  <si>
    <t>Enter prior year geographic district PPR (plus any current year change assumptions) in I5. Revenue will be formula calculated using the enrollment assumptions on page 1 and assumes a 1.5% increase in PPR each year. Schools can adjust that assumed increase if they would like but please include a rationale in the School Notes column.
See past year PPR funding information for geographic district here: http://www.cde.state.co.us/cdefinance/sfdetails</t>
  </si>
  <si>
    <t>Not Eligible</t>
  </si>
  <si>
    <t>Budget should include reasonable salaries at a level to recruit and retain qualified staff. Salaries should not be significantly less than local averages. CCSP has traditionally only allowed 3 months salary to be covered by the grant.</t>
  </si>
  <si>
    <t>0535 · Software</t>
  </si>
  <si>
    <r>
      <t>Formula calculated using the standard funding of $1,710 per SPED student. Number of eligible students based on enrollment assumptions and demographic assumptions on page 1. This does not</t>
    </r>
    <r>
      <rPr>
        <i/>
        <sz val="10"/>
        <rFont val="Calibri"/>
        <family val="2"/>
      </rPr>
      <t xml:space="preserve"> include any potential funding for Tier B students ( ~$2,800 per student if eligible). Tier B funding  is not awarded in year 1as funding is based on prior year counts.</t>
    </r>
  </si>
  <si>
    <t>Formula calculated based on the projected funded pupil count prior year funded pupil count on page 1 at $385 per FPC. Year 1 schools do not receive funding until January and first year funding is based on actual current year funded pupil count.</t>
  </si>
  <si>
    <t>Formula calculated with a base of $500 and $310 per GT student. Number of eligible students based on enrollment and demographic assumptions on page 1. Year 1 schools do not receive the additional PPA for identified pupils because it is based on prior year counts.  Additional PPA does not begin until year 2.</t>
  </si>
  <si>
    <t>3259 - READ Act</t>
  </si>
  <si>
    <r>
      <rPr>
        <i/>
        <sz val="10"/>
        <rFont val="Calibri"/>
        <family val="2"/>
      </rPr>
      <t>NOT ELIGIBLE IN YEAR 1</t>
    </r>
    <r>
      <rPr>
        <sz val="10"/>
        <rFont val="Calibri"/>
        <charset val="1"/>
      </rPr>
      <t xml:space="preserve">
Formula calculated using standard funding of $579 per eligible SRD pupil. </t>
    </r>
    <r>
      <rPr>
        <sz val="10"/>
        <rFont val="Calibri"/>
        <family val="2"/>
      </rPr>
      <t>Number of eligible students based on enrollment assumptions and demographic assumptions on page 1.</t>
    </r>
  </si>
  <si>
    <t xml:space="preserve">Formula calculated using the standard funding of $1,703 per SPED student. Number of eligible students based on enrollment assumptions and demographic assumptions on page 1. </t>
  </si>
  <si>
    <r>
      <rPr>
        <i/>
        <sz val="10"/>
        <rFont val="Calibri"/>
        <family val="2"/>
      </rPr>
      <t xml:space="preserve">NOT ELIGIBLE IN YEAR 1 </t>
    </r>
    <r>
      <rPr>
        <sz val="10"/>
        <rFont val="Calibri"/>
        <family val="2"/>
      </rPr>
      <t xml:space="preserve">
Formula calculated assuming all students are NEP/LEP as funding is different for NEP/LEP (PPA $146) &amp; FEP (PPA $106). Number of eligible students based on enrollment and demographic assumptions on page 1. </t>
    </r>
  </si>
  <si>
    <t xml:space="preserve">Formula calculated using the standard funding of the higher of $1,500 or $9.00 per funded pupil. </t>
  </si>
  <si>
    <t>3951-Mill Levy Equalization Funds</t>
  </si>
  <si>
    <t>Page 10-6 yr Budget-detail and Page 11-6 yr Budget Summary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</si>
</sst>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mmmm\ d&quot;, &quot;yyyy"/>
    <numFmt numFmtId="165" formatCode="\$#,##0_);&quot;($&quot;#,##0\)"/>
    <numFmt numFmtId="166" formatCode="0.0"/>
    <numFmt numFmtId="167" formatCode="_(\$* #,##0_);_(\$* \(#,##0\);_(\$* \-_);_(@_)"/>
    <numFmt numFmtId="168" formatCode="_(\$* #,##0.00_);_(\$* \(#,##0.00\);_(\$* \-??_);_(@_)"/>
    <numFmt numFmtId="169" formatCode="_(\$* #,##0_);_(\$* \(#,##0\);_(\$* \-??_);_(@_)"/>
    <numFmt numFmtId="170" formatCode="_(* #,##0_);_(* \(#,##0\);_(* \-_);_(@_)"/>
    <numFmt numFmtId="171" formatCode="_(* #,##0.00_);_(* \(#,##0.00\);_(* \-??_);_(@_)"/>
    <numFmt numFmtId="172" formatCode="_(* #,##0_);_(* \(#,##0\);_(* \-??_);_(@_)"/>
    <numFmt numFmtId="173" formatCode="#,##0.0_);\(#,##0.0\)"/>
  </numFmts>
  <fonts count="67" x14ac:knownFonts="1">
    <font>
      <sz val="10"/>
      <color rgb="FF000000"/>
      <name val="Arial"/>
      <charset val="1"/>
    </font>
    <font>
      <b/>
      <sz val="10"/>
      <name val="Calibri"/>
      <charset val="1"/>
    </font>
    <font>
      <sz val="10"/>
      <name val="Calibri"/>
      <charset val="1"/>
    </font>
    <font>
      <b/>
      <sz val="20"/>
      <name val="Calibri"/>
      <charset val="1"/>
    </font>
    <font>
      <b/>
      <sz val="12"/>
      <name val="Calibri"/>
      <charset val="1"/>
    </font>
    <font>
      <sz val="12"/>
      <name val="Calibri"/>
      <charset val="1"/>
    </font>
    <font>
      <sz val="12"/>
      <color rgb="FFFF6600"/>
      <name val="Calibri"/>
      <charset val="1"/>
    </font>
    <font>
      <sz val="12"/>
      <color rgb="FF808080"/>
      <name val="Calibri"/>
      <charset val="1"/>
    </font>
    <font>
      <sz val="10"/>
      <color rgb="FF7030A0"/>
      <name val="Calibri"/>
      <charset val="1"/>
    </font>
    <font>
      <b/>
      <sz val="12"/>
      <color rgb="FF7030A0"/>
      <name val="Calibri"/>
      <charset val="1"/>
    </font>
    <font>
      <sz val="12"/>
      <color rgb="FF0070C0"/>
      <name val="Calibri"/>
      <charset val="1"/>
    </font>
    <font>
      <sz val="36"/>
      <color rgb="FF0070C0"/>
      <name val="Calibri"/>
      <charset val="1"/>
    </font>
    <font>
      <sz val="22"/>
      <name val="Calibri"/>
      <charset val="1"/>
    </font>
    <font>
      <sz val="18"/>
      <name val="Calibri"/>
      <charset val="1"/>
    </font>
    <font>
      <u/>
      <sz val="18"/>
      <name val="Calibri"/>
      <charset val="1"/>
    </font>
    <font>
      <i/>
      <sz val="14"/>
      <color rgb="FF0070C0"/>
      <name val="Calibri"/>
      <charset val="1"/>
    </font>
    <font>
      <sz val="14"/>
      <name val="Calibri"/>
      <charset val="1"/>
    </font>
    <font>
      <b/>
      <sz val="14"/>
      <name val="Calibri"/>
      <charset val="1"/>
    </font>
    <font>
      <sz val="10"/>
      <color rgb="FF0070C0"/>
      <name val="Calibri"/>
      <charset val="1"/>
    </font>
    <font>
      <sz val="10"/>
      <color rgb="FFFF0000"/>
      <name val="Calibri"/>
      <charset val="1"/>
    </font>
    <font>
      <sz val="10"/>
      <name val="Arial"/>
      <charset val="1"/>
    </font>
    <font>
      <sz val="9"/>
      <name val="Calibri"/>
      <charset val="1"/>
    </font>
    <font>
      <b/>
      <sz val="10"/>
      <color rgb="FFFFFFFF"/>
      <name val="Calibri"/>
      <charset val="1"/>
    </font>
    <font>
      <b/>
      <sz val="10"/>
      <color rgb="FFFF0000"/>
      <name val="Calibri"/>
      <charset val="1"/>
    </font>
    <font>
      <sz val="10"/>
      <color rgb="FFFFFFFF"/>
      <name val="Calibri"/>
      <charset val="1"/>
    </font>
    <font>
      <sz val="10"/>
      <color rgb="FF0066CC"/>
      <name val="Calibri"/>
      <charset val="1"/>
    </font>
    <font>
      <b/>
      <i/>
      <sz val="10"/>
      <name val="Calibri"/>
      <charset val="1"/>
    </font>
    <font>
      <i/>
      <sz val="10"/>
      <name val="Calibri"/>
      <charset val="1"/>
    </font>
    <font>
      <sz val="10"/>
      <color rgb="FFF79646"/>
      <name val="Calibri"/>
      <charset val="1"/>
    </font>
    <font>
      <sz val="10"/>
      <color rgb="FF000000"/>
      <name val="Calibri"/>
      <charset val="1"/>
    </font>
    <font>
      <sz val="10"/>
      <color rgb="FF558ED5"/>
      <name val="Calibri"/>
      <charset val="1"/>
    </font>
    <font>
      <b/>
      <sz val="10"/>
      <color rgb="FF000000"/>
      <name val="Calibri"/>
      <charset val="1"/>
    </font>
    <font>
      <sz val="10"/>
      <color rgb="FF008000"/>
      <name val="Calibri"/>
      <charset val="1"/>
    </font>
    <font>
      <sz val="8"/>
      <color rgb="FF000000"/>
      <name val="Calibri"/>
      <charset val="1"/>
    </font>
    <font>
      <sz val="8"/>
      <color rgb="FF0066CC"/>
      <name val="Calibri"/>
      <charset val="1"/>
    </font>
    <font>
      <sz val="8"/>
      <name val="Calibri"/>
      <charset val="1"/>
    </font>
    <font>
      <b/>
      <sz val="8"/>
      <name val="Calibri"/>
      <charset val="1"/>
    </font>
    <font>
      <b/>
      <sz val="11"/>
      <color rgb="FF000000"/>
      <name val="Calibri"/>
      <charset val="1"/>
    </font>
    <font>
      <sz val="11"/>
      <name val="Calibri"/>
      <charset val="1"/>
    </font>
    <font>
      <b/>
      <sz val="11"/>
      <name val="Calibri"/>
      <charset val="1"/>
    </font>
    <font>
      <b/>
      <sz val="8"/>
      <color rgb="FF000000"/>
      <name val="Calibri"/>
      <charset val="1"/>
    </font>
    <font>
      <i/>
      <sz val="8"/>
      <name val="Calibri"/>
      <charset val="1"/>
    </font>
    <font>
      <sz val="8"/>
      <name val="Arial"/>
      <charset val="1"/>
    </font>
    <font>
      <sz val="10"/>
      <name val="Calibri"/>
      <family val="2"/>
    </font>
    <font>
      <b/>
      <sz val="10"/>
      <name val="Calibri"/>
      <family val="2"/>
    </font>
    <font>
      <sz val="8"/>
      <color rgb="FFFF0000"/>
      <name val="Calibri"/>
      <family val="2"/>
    </font>
    <font>
      <sz val="9"/>
      <color rgb="FFFF0000"/>
      <name val="Arial"/>
      <family val="2"/>
    </font>
    <font>
      <i/>
      <sz val="10"/>
      <color rgb="FFFF0000"/>
      <name val="Calibri"/>
      <family val="2"/>
    </font>
    <font>
      <sz val="10"/>
      <color rgb="FF000000"/>
      <name val="Arial"/>
      <charset val="1"/>
    </font>
    <font>
      <sz val="26"/>
      <color rgb="FF0070C0"/>
      <name val="Calibri"/>
      <family val="2"/>
    </font>
    <font>
      <b/>
      <sz val="12"/>
      <name val="Calibri"/>
      <family val="2"/>
    </font>
    <font>
      <b/>
      <i/>
      <sz val="8"/>
      <name val="Calibri"/>
      <family val="2"/>
    </font>
    <font>
      <i/>
      <sz val="10"/>
      <name val="Calibri"/>
      <family val="2"/>
    </font>
    <font>
      <b/>
      <sz val="14"/>
      <color theme="0"/>
      <name val="Calibri"/>
      <family val="2"/>
    </font>
    <font>
      <sz val="10"/>
      <color rgb="FF000000"/>
      <name val="Calibri"/>
      <family val="2"/>
    </font>
    <font>
      <sz val="9"/>
      <name val="Calibri"/>
      <family val="2"/>
    </font>
    <font>
      <b/>
      <sz val="10"/>
      <color rgb="FFFFFFFF"/>
      <name val="Calibri"/>
      <family val="2"/>
    </font>
    <font>
      <b/>
      <sz val="10"/>
      <color rgb="FFFFFFFF"/>
      <name val="Wingdings"/>
      <charset val="2"/>
    </font>
    <font>
      <sz val="8"/>
      <name val="Calibri"/>
      <family val="2"/>
    </font>
    <font>
      <b/>
      <i/>
      <sz val="10"/>
      <name val="Calibri"/>
      <family val="2"/>
    </font>
    <font>
      <sz val="10"/>
      <color rgb="FF0070C0"/>
      <name val="Calibri"/>
      <family val="2"/>
    </font>
    <font>
      <sz val="10"/>
      <color rgb="FF0066CC"/>
      <name val="Calibri"/>
      <family val="2"/>
    </font>
    <font>
      <b/>
      <sz val="10"/>
      <color rgb="FFA20000"/>
      <name val="Calibri"/>
      <family val="2"/>
    </font>
    <font>
      <sz val="8"/>
      <color rgb="FFA20000"/>
      <name val="Calibri"/>
      <family val="2"/>
    </font>
    <font>
      <sz val="12"/>
      <color rgb="FF505050"/>
      <name val="Calibri"/>
      <family val="2"/>
    </font>
    <font>
      <sz val="10"/>
      <color rgb="FF953000"/>
      <name val="Calibri"/>
      <family val="2"/>
    </font>
    <font>
      <sz val="10"/>
      <color rgb="FF005E00"/>
      <name val="Calibri"/>
      <family val="2"/>
    </font>
  </fonts>
  <fills count="14">
    <fill>
      <patternFill patternType="none"/>
    </fill>
    <fill>
      <patternFill patternType="gray125"/>
    </fill>
    <fill>
      <patternFill patternType="solid">
        <fgColor rgb="FFD7E4BD"/>
        <bgColor rgb="FFC0C0C0"/>
      </patternFill>
    </fill>
    <fill>
      <patternFill patternType="solid">
        <fgColor rgb="FFFFFFFF"/>
        <bgColor rgb="FFFFFFCC"/>
      </patternFill>
    </fill>
    <fill>
      <patternFill patternType="solid">
        <fgColor rgb="FFC0C0C0"/>
        <bgColor rgb="FFBFBFBF"/>
      </patternFill>
    </fill>
    <fill>
      <patternFill patternType="solid">
        <fgColor rgb="FF333333"/>
        <bgColor rgb="FF333300"/>
      </patternFill>
    </fill>
    <fill>
      <patternFill patternType="solid">
        <fgColor rgb="FF969696"/>
        <bgColor rgb="FF808080"/>
      </patternFill>
    </fill>
    <fill>
      <patternFill patternType="solid">
        <fgColor rgb="FFBFBFBF"/>
        <bgColor rgb="FFC0C0C0"/>
      </patternFill>
    </fill>
    <fill>
      <patternFill patternType="solid">
        <fgColor rgb="FFFFFF00"/>
        <bgColor indexed="64"/>
      </patternFill>
    </fill>
    <fill>
      <patternFill patternType="solid">
        <fgColor rgb="FFFFFF00"/>
        <bgColor rgb="FFFFFFCC"/>
      </patternFill>
    </fill>
    <fill>
      <patternFill patternType="solid">
        <fgColor rgb="FFFFFF00"/>
        <bgColor rgb="FFFFFFFF"/>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diagonal/>
    </border>
  </borders>
  <cellStyleXfs count="3">
    <xf numFmtId="0" fontId="0" fillId="0" borderId="0"/>
    <xf numFmtId="9" fontId="20" fillId="0" borderId="0" applyBorder="0" applyProtection="0"/>
    <xf numFmtId="44" fontId="48" fillId="0" borderId="0" applyFont="0" applyFill="0" applyBorder="0" applyAlignment="0" applyProtection="0"/>
  </cellStyleXfs>
  <cellXfs count="36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2" fillId="2" borderId="0" xfId="0" applyFont="1" applyFill="1"/>
    <xf numFmtId="0" fontId="5" fillId="2" borderId="0" xfId="0" applyFont="1" applyFill="1"/>
    <xf numFmtId="0" fontId="10" fillId="2" borderId="0" xfId="0" applyFont="1" applyFill="1"/>
    <xf numFmtId="14" fontId="2" fillId="2" borderId="0" xfId="0" applyNumberFormat="1" applyFont="1" applyFill="1"/>
    <xf numFmtId="0" fontId="17" fillId="0" borderId="0" xfId="0" applyFont="1" applyAlignment="1">
      <alignment horizontal="left"/>
    </xf>
    <xf numFmtId="0" fontId="5" fillId="0" borderId="0" xfId="0" applyFont="1" applyAlignment="1">
      <alignment horizontal="left"/>
    </xf>
    <xf numFmtId="0" fontId="1" fillId="0" borderId="0" xfId="0" applyFont="1" applyAlignment="1">
      <alignment horizontal="center"/>
    </xf>
    <xf numFmtId="0" fontId="2" fillId="3" borderId="3" xfId="0" applyFont="1"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2" fillId="3" borderId="6" xfId="0" applyFont="1" applyFill="1" applyBorder="1"/>
    <xf numFmtId="10" fontId="20" fillId="0" borderId="0" xfId="1" applyNumberFormat="1" applyBorder="1" applyProtection="1"/>
    <xf numFmtId="0" fontId="1" fillId="3" borderId="4" xfId="0" applyFont="1" applyFill="1" applyBorder="1" applyAlignment="1">
      <alignment horizontal="left"/>
    </xf>
    <xf numFmtId="0" fontId="2" fillId="3" borderId="0" xfId="0" applyFont="1" applyFill="1"/>
    <xf numFmtId="3" fontId="2" fillId="3" borderId="5" xfId="0" applyNumberFormat="1" applyFont="1" applyFill="1" applyBorder="1"/>
    <xf numFmtId="0" fontId="2" fillId="3" borderId="10" xfId="0" applyFont="1" applyFill="1" applyBorder="1"/>
    <xf numFmtId="0" fontId="2" fillId="3" borderId="11" xfId="0" applyFont="1" applyFill="1" applyBorder="1"/>
    <xf numFmtId="0" fontId="17" fillId="0" borderId="0" xfId="0" applyFont="1"/>
    <xf numFmtId="0" fontId="18" fillId="0" borderId="0" xfId="0" applyFont="1"/>
    <xf numFmtId="0" fontId="1" fillId="0" borderId="12" xfId="0" applyFont="1" applyBorder="1" applyAlignment="1">
      <alignment horizontal="center" vertical="center" wrapText="1"/>
    </xf>
    <xf numFmtId="165" fontId="1" fillId="0" borderId="5" xfId="0" applyNumberFormat="1" applyFont="1" applyBorder="1" applyAlignment="1">
      <alignment horizontal="center" vertical="center" wrapText="1"/>
    </xf>
    <xf numFmtId="0" fontId="2" fillId="3" borderId="1" xfId="0" applyFont="1" applyFill="1" applyBorder="1" applyAlignment="1">
      <alignment vertical="center" wrapText="1"/>
    </xf>
    <xf numFmtId="0" fontId="2" fillId="3" borderId="3" xfId="0" applyFont="1" applyFill="1" applyBorder="1" applyAlignment="1">
      <alignment vertical="center" wrapText="1"/>
    </xf>
    <xf numFmtId="0" fontId="2" fillId="0" borderId="0" xfId="0" applyFont="1" applyAlignment="1">
      <alignment vertical="center" wrapText="1"/>
    </xf>
    <xf numFmtId="0" fontId="22" fillId="5" borderId="5" xfId="0" applyFont="1" applyFill="1" applyBorder="1"/>
    <xf numFmtId="37" fontId="22" fillId="5" borderId="5" xfId="0" applyNumberFormat="1" applyFont="1" applyFill="1" applyBorder="1" applyAlignment="1">
      <alignment horizontal="center"/>
    </xf>
    <xf numFmtId="3" fontId="22" fillId="5" borderId="5" xfId="0" applyNumberFormat="1" applyFont="1" applyFill="1" applyBorder="1" applyAlignment="1">
      <alignment horizontal="center"/>
    </xf>
    <xf numFmtId="0" fontId="2" fillId="3" borderId="4" xfId="0" applyFont="1" applyFill="1" applyBorder="1"/>
    <xf numFmtId="0" fontId="1" fillId="3" borderId="0" xfId="0" applyFont="1" applyFill="1"/>
    <xf numFmtId="165" fontId="2" fillId="3" borderId="6" xfId="0" applyNumberFormat="1" applyFont="1" applyFill="1" applyBorder="1"/>
    <xf numFmtId="0" fontId="23" fillId="3" borderId="0" xfId="0" applyFont="1" applyFill="1"/>
    <xf numFmtId="0" fontId="1" fillId="3" borderId="5" xfId="0" applyFont="1" applyFill="1" applyBorder="1"/>
    <xf numFmtId="166" fontId="1" fillId="3" borderId="5" xfId="0" applyNumberFormat="1" applyFont="1" applyFill="1" applyBorder="1" applyAlignment="1">
      <alignment horizontal="center"/>
    </xf>
    <xf numFmtId="165" fontId="2" fillId="3" borderId="0" xfId="0" applyNumberFormat="1" applyFont="1" applyFill="1"/>
    <xf numFmtId="0" fontId="2" fillId="0" borderId="15" xfId="0" applyFont="1" applyBorder="1"/>
    <xf numFmtId="0" fontId="1" fillId="3" borderId="4" xfId="0" applyFont="1" applyFill="1" applyBorder="1"/>
    <xf numFmtId="3" fontId="22" fillId="5" borderId="14" xfId="0" applyNumberFormat="1" applyFont="1" applyFill="1" applyBorder="1" applyAlignment="1">
      <alignment horizontal="center"/>
    </xf>
    <xf numFmtId="165" fontId="1" fillId="3" borderId="0" xfId="0" applyNumberFormat="1" applyFont="1" applyFill="1"/>
    <xf numFmtId="3" fontId="2" fillId="3" borderId="0" xfId="0" applyNumberFormat="1" applyFont="1" applyFill="1"/>
    <xf numFmtId="0" fontId="24" fillId="5" borderId="12" xfId="0" applyFont="1" applyFill="1" applyBorder="1"/>
    <xf numFmtId="1" fontId="24" fillId="5" borderId="12" xfId="0" applyNumberFormat="1" applyFont="1" applyFill="1" applyBorder="1" applyAlignment="1">
      <alignment horizontal="center"/>
    </xf>
    <xf numFmtId="0" fontId="24" fillId="5" borderId="12" xfId="0" applyFont="1" applyFill="1" applyBorder="1" applyAlignment="1">
      <alignment horizontal="center"/>
    </xf>
    <xf numFmtId="0" fontId="24" fillId="5" borderId="5" xfId="0" applyFont="1" applyFill="1" applyBorder="1" applyAlignment="1">
      <alignment horizontal="center"/>
    </xf>
    <xf numFmtId="0" fontId="24" fillId="5" borderId="15" xfId="0" applyFont="1" applyFill="1" applyBorder="1" applyAlignment="1">
      <alignment horizontal="center"/>
    </xf>
    <xf numFmtId="0" fontId="1" fillId="3" borderId="12" xfId="0" applyFont="1" applyFill="1" applyBorder="1"/>
    <xf numFmtId="165" fontId="2" fillId="0" borderId="0" xfId="0" applyNumberFormat="1" applyFont="1"/>
    <xf numFmtId="167" fontId="1" fillId="6" borderId="5" xfId="0" applyNumberFormat="1" applyFont="1" applyFill="1" applyBorder="1"/>
    <xf numFmtId="0" fontId="1" fillId="3" borderId="6" xfId="0" applyFont="1" applyFill="1" applyBorder="1"/>
    <xf numFmtId="0" fontId="26" fillId="0" borderId="0" xfId="0" applyFont="1"/>
    <xf numFmtId="1" fontId="2" fillId="3" borderId="0" xfId="0" applyNumberFormat="1" applyFont="1" applyFill="1"/>
    <xf numFmtId="2" fontId="2" fillId="3" borderId="5" xfId="0" applyNumberFormat="1" applyFont="1" applyFill="1" applyBorder="1" applyAlignment="1">
      <alignment horizontal="center"/>
    </xf>
    <xf numFmtId="0" fontId="1" fillId="3" borderId="7" xfId="0" applyFont="1" applyFill="1" applyBorder="1"/>
    <xf numFmtId="2" fontId="2" fillId="3" borderId="7" xfId="0" applyNumberFormat="1" applyFont="1" applyFill="1" applyBorder="1" applyAlignment="1">
      <alignment horizontal="center"/>
    </xf>
    <xf numFmtId="0" fontId="1" fillId="3" borderId="8" xfId="0" applyFont="1" applyFill="1" applyBorder="1"/>
    <xf numFmtId="2" fontId="2" fillId="3" borderId="8" xfId="0" applyNumberFormat="1" applyFont="1" applyFill="1" applyBorder="1" applyAlignment="1">
      <alignment horizontal="center"/>
    </xf>
    <xf numFmtId="166" fontId="2" fillId="3" borderId="0" xfId="0" applyNumberFormat="1" applyFont="1" applyFill="1" applyAlignment="1">
      <alignment horizontal="center"/>
    </xf>
    <xf numFmtId="0" fontId="27" fillId="3" borderId="9" xfId="0" applyFont="1" applyFill="1" applyBorder="1"/>
    <xf numFmtId="167" fontId="2" fillId="0" borderId="0" xfId="0" applyNumberFormat="1" applyFont="1"/>
    <xf numFmtId="0" fontId="28" fillId="0" borderId="0" xfId="0" applyFont="1"/>
    <xf numFmtId="169" fontId="1" fillId="7" borderId="5" xfId="0" applyNumberFormat="1" applyFont="1" applyFill="1" applyBorder="1" applyAlignment="1">
      <alignment horizontal="right" vertical="top"/>
    </xf>
    <xf numFmtId="0" fontId="2" fillId="0" borderId="5" xfId="0" applyFont="1" applyBorder="1"/>
    <xf numFmtId="0" fontId="27" fillId="0" borderId="0" xfId="0" applyFont="1"/>
    <xf numFmtId="168" fontId="1" fillId="7" borderId="5" xfId="0" applyNumberFormat="1" applyFont="1" applyFill="1" applyBorder="1" applyAlignment="1">
      <alignment horizontal="right" vertical="top"/>
    </xf>
    <xf numFmtId="0" fontId="29" fillId="3" borderId="4" xfId="0" applyFont="1" applyFill="1" applyBorder="1" applyAlignment="1">
      <alignment horizontal="left" vertical="top" wrapText="1"/>
    </xf>
    <xf numFmtId="171" fontId="1" fillId="7" borderId="5" xfId="0" applyNumberFormat="1" applyFont="1" applyFill="1" applyBorder="1" applyAlignment="1">
      <alignment horizontal="right" vertical="top"/>
    </xf>
    <xf numFmtId="9" fontId="2" fillId="7" borderId="5" xfId="0" applyNumberFormat="1" applyFont="1" applyFill="1" applyBorder="1"/>
    <xf numFmtId="10" fontId="2" fillId="7" borderId="5" xfId="0" applyNumberFormat="1" applyFont="1" applyFill="1" applyBorder="1"/>
    <xf numFmtId="10" fontId="18" fillId="0" borderId="0" xfId="0" applyNumberFormat="1" applyFont="1" applyAlignment="1">
      <alignment horizontal="right"/>
    </xf>
    <xf numFmtId="0" fontId="2" fillId="0" borderId="12" xfId="0" applyFont="1" applyBorder="1" applyAlignment="1">
      <alignment horizontal="center"/>
    </xf>
    <xf numFmtId="0" fontId="2" fillId="0" borderId="5" xfId="0" applyFont="1" applyBorder="1" applyAlignment="1">
      <alignment horizontal="center"/>
    </xf>
    <xf numFmtId="170" fontId="18" fillId="0" borderId="0" xfId="0" applyNumberFormat="1" applyFont="1"/>
    <xf numFmtId="172" fontId="2" fillId="0" borderId="0" xfId="0" applyNumberFormat="1" applyFont="1"/>
    <xf numFmtId="170" fontId="2" fillId="0" borderId="0" xfId="0" applyNumberFormat="1" applyFont="1"/>
    <xf numFmtId="170" fontId="18" fillId="0" borderId="10" xfId="0" applyNumberFormat="1" applyFont="1" applyBorder="1"/>
    <xf numFmtId="0" fontId="17" fillId="3" borderId="1" xfId="0" applyFont="1" applyFill="1" applyBorder="1"/>
    <xf numFmtId="0" fontId="2" fillId="3" borderId="2" xfId="0" applyFont="1" applyFill="1" applyBorder="1"/>
    <xf numFmtId="0" fontId="33" fillId="3" borderId="13" xfId="0" applyFont="1" applyFill="1" applyBorder="1"/>
    <xf numFmtId="165" fontId="17" fillId="3" borderId="4" xfId="0" applyNumberFormat="1" applyFont="1" applyFill="1" applyBorder="1"/>
    <xf numFmtId="0" fontId="35" fillId="3" borderId="13" xfId="0" applyFont="1" applyFill="1" applyBorder="1"/>
    <xf numFmtId="0" fontId="2" fillId="3" borderId="4" xfId="0" applyFont="1" applyFill="1" applyBorder="1" applyAlignment="1">
      <alignment horizontal="center"/>
    </xf>
    <xf numFmtId="0" fontId="2" fillId="0" borderId="0" xfId="0" applyFont="1" applyAlignment="1">
      <alignment horizontal="center"/>
    </xf>
    <xf numFmtId="165" fontId="2" fillId="4" borderId="5" xfId="0" applyNumberFormat="1" applyFont="1" applyFill="1" applyBorder="1" applyAlignment="1">
      <alignment horizontal="center" vertical="center" wrapText="1"/>
    </xf>
    <xf numFmtId="0" fontId="26" fillId="3" borderId="4" xfId="0" applyFont="1" applyFill="1" applyBorder="1" applyAlignment="1">
      <alignment horizontal="right"/>
    </xf>
    <xf numFmtId="165" fontId="2" fillId="3" borderId="1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37" fontId="2" fillId="4" borderId="5" xfId="0" applyNumberFormat="1" applyFont="1" applyFill="1" applyBorder="1" applyAlignment="1">
      <alignment horizontal="center" vertical="center" wrapText="1"/>
    </xf>
    <xf numFmtId="165" fontId="2" fillId="4" borderId="13" xfId="0" applyNumberFormat="1" applyFont="1" applyFill="1" applyBorder="1" applyAlignment="1">
      <alignment horizontal="center" vertical="center" wrapText="1"/>
    </xf>
    <xf numFmtId="0" fontId="29" fillId="3" borderId="4" xfId="0" applyFont="1" applyFill="1" applyBorder="1" applyAlignment="1">
      <alignment horizontal="left" wrapText="1"/>
    </xf>
    <xf numFmtId="170" fontId="25" fillId="3" borderId="5" xfId="0" applyNumberFormat="1" applyFont="1" applyFill="1" applyBorder="1"/>
    <xf numFmtId="170" fontId="18" fillId="3" borderId="5" xfId="0" applyNumberFormat="1" applyFont="1" applyFill="1" applyBorder="1"/>
    <xf numFmtId="170" fontId="2" fillId="4" borderId="5" xfId="0" applyNumberFormat="1" applyFont="1" applyFill="1" applyBorder="1"/>
    <xf numFmtId="170" fontId="2" fillId="3" borderId="5" xfId="0" applyNumberFormat="1" applyFont="1" applyFill="1" applyBorder="1"/>
    <xf numFmtId="0" fontId="35" fillId="3" borderId="13" xfId="0" applyFont="1" applyFill="1" applyBorder="1" applyAlignment="1">
      <alignment wrapText="1"/>
    </xf>
    <xf numFmtId="0" fontId="2" fillId="3" borderId="4" xfId="0" applyFont="1" applyFill="1" applyBorder="1" applyAlignment="1">
      <alignment horizontal="left" wrapText="1"/>
    </xf>
    <xf numFmtId="170" fontId="2" fillId="3" borderId="14" xfId="0" applyNumberFormat="1" applyFont="1" applyFill="1" applyBorder="1"/>
    <xf numFmtId="0" fontId="31" fillId="7" borderId="5" xfId="0" applyFont="1" applyFill="1" applyBorder="1" applyAlignment="1">
      <alignment wrapText="1"/>
    </xf>
    <xf numFmtId="170" fontId="2" fillId="7" borderId="5" xfId="0" applyNumberFormat="1" applyFont="1" applyFill="1" applyBorder="1"/>
    <xf numFmtId="0" fontId="29" fillId="3" borderId="4" xfId="0" applyFont="1" applyFill="1" applyBorder="1" applyAlignment="1">
      <alignment wrapText="1"/>
    </xf>
    <xf numFmtId="170" fontId="2" fillId="3" borderId="13" xfId="0" applyNumberFormat="1" applyFont="1" applyFill="1" applyBorder="1"/>
    <xf numFmtId="170" fontId="2" fillId="4" borderId="13" xfId="0" applyNumberFormat="1" applyFont="1" applyFill="1" applyBorder="1"/>
    <xf numFmtId="0" fontId="31" fillId="3" borderId="4" xfId="0" applyFont="1" applyFill="1" applyBorder="1" applyAlignment="1">
      <alignment wrapText="1"/>
    </xf>
    <xf numFmtId="170" fontId="32" fillId="3" borderId="5" xfId="0" applyNumberFormat="1" applyFont="1" applyFill="1" applyBorder="1"/>
    <xf numFmtId="170" fontId="18" fillId="0" borderId="5" xfId="0" applyNumberFormat="1" applyFont="1" applyBorder="1"/>
    <xf numFmtId="170" fontId="25" fillId="3" borderId="13" xfId="0" applyNumberFormat="1" applyFont="1" applyFill="1" applyBorder="1"/>
    <xf numFmtId="170" fontId="18" fillId="3" borderId="13" xfId="0" applyNumberFormat="1" applyFont="1" applyFill="1" applyBorder="1"/>
    <xf numFmtId="0" fontId="1" fillId="7" borderId="5" xfId="0" applyFont="1" applyFill="1" applyBorder="1" applyAlignment="1">
      <alignment wrapText="1"/>
    </xf>
    <xf numFmtId="0" fontId="2" fillId="3" borderId="4" xfId="0" applyFont="1" applyFill="1" applyBorder="1" applyAlignment="1">
      <alignment wrapText="1"/>
    </xf>
    <xf numFmtId="0" fontId="1" fillId="3" borderId="4" xfId="0" applyFont="1" applyFill="1" applyBorder="1" applyAlignment="1">
      <alignment wrapText="1"/>
    </xf>
    <xf numFmtId="170" fontId="2" fillId="3" borderId="6" xfId="0" applyNumberFormat="1" applyFont="1" applyFill="1" applyBorder="1"/>
    <xf numFmtId="170" fontId="2" fillId="3" borderId="4" xfId="0" applyNumberFormat="1" applyFont="1" applyFill="1" applyBorder="1"/>
    <xf numFmtId="169" fontId="2" fillId="7" borderId="5" xfId="0" applyNumberFormat="1" applyFont="1" applyFill="1" applyBorder="1"/>
    <xf numFmtId="167" fontId="2" fillId="3" borderId="6" xfId="0" applyNumberFormat="1" applyFont="1" applyFill="1" applyBorder="1"/>
    <xf numFmtId="0" fontId="2" fillId="3" borderId="4" xfId="0" applyFont="1" applyFill="1" applyBorder="1" applyAlignment="1">
      <alignment horizontal="left"/>
    </xf>
    <xf numFmtId="9" fontId="2" fillId="3" borderId="6" xfId="0" applyNumberFormat="1" applyFont="1" applyFill="1" applyBorder="1" applyAlignment="1">
      <alignment horizontal="center"/>
    </xf>
    <xf numFmtId="0" fontId="2" fillId="3" borderId="9" xfId="0" applyFont="1" applyFill="1" applyBorder="1"/>
    <xf numFmtId="0" fontId="19" fillId="0" borderId="0" xfId="0" applyFont="1"/>
    <xf numFmtId="0" fontId="35" fillId="3" borderId="13" xfId="0" applyFont="1" applyFill="1" applyBorder="1" applyAlignment="1">
      <alignment horizontal="center"/>
    </xf>
    <xf numFmtId="0" fontId="19" fillId="0" borderId="0" xfId="0" applyFont="1" applyAlignment="1">
      <alignment horizontal="left"/>
    </xf>
    <xf numFmtId="165" fontId="35" fillId="3" borderId="5" xfId="0" applyNumberFormat="1"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5" fontId="35" fillId="3" borderId="13" xfId="0" applyNumberFormat="1" applyFont="1" applyFill="1" applyBorder="1" applyAlignment="1">
      <alignment horizontal="center" vertical="center" wrapText="1"/>
    </xf>
    <xf numFmtId="173" fontId="2" fillId="4" borderId="5" xfId="0" applyNumberFormat="1" applyFont="1" applyFill="1" applyBorder="1" applyAlignment="1">
      <alignment horizontal="center" vertical="center" wrapText="1"/>
    </xf>
    <xf numFmtId="0" fontId="29" fillId="3" borderId="13" xfId="0" applyFont="1" applyFill="1" applyBorder="1" applyAlignment="1">
      <alignment horizontal="left" wrapText="1"/>
    </xf>
    <xf numFmtId="170" fontId="2" fillId="3" borderId="8" xfId="0" applyNumberFormat="1" applyFont="1" applyFill="1" applyBorder="1"/>
    <xf numFmtId="170" fontId="2" fillId="4" borderId="8" xfId="0" applyNumberFormat="1" applyFont="1" applyFill="1" applyBorder="1"/>
    <xf numFmtId="172" fontId="2" fillId="3" borderId="5" xfId="0" applyNumberFormat="1" applyFont="1" applyFill="1" applyBorder="1"/>
    <xf numFmtId="170" fontId="25" fillId="3" borderId="0" xfId="0" applyNumberFormat="1" applyFont="1" applyFill="1"/>
    <xf numFmtId="0" fontId="31" fillId="3" borderId="13" xfId="0" applyFont="1" applyFill="1" applyBorder="1" applyAlignment="1">
      <alignment wrapText="1"/>
    </xf>
    <xf numFmtId="167" fontId="2" fillId="7" borderId="5" xfId="0" applyNumberFormat="1" applyFont="1" applyFill="1" applyBorder="1"/>
    <xf numFmtId="0" fontId="37" fillId="3" borderId="4" xfId="0" applyFont="1" applyFill="1" applyBorder="1"/>
    <xf numFmtId="167" fontId="38" fillId="3" borderId="0" xfId="0" applyNumberFormat="1" applyFont="1" applyFill="1"/>
    <xf numFmtId="167" fontId="39" fillId="3" borderId="6" xfId="0" applyNumberFormat="1" applyFont="1" applyFill="1" applyBorder="1"/>
    <xf numFmtId="170" fontId="32" fillId="3" borderId="14" xfId="0" applyNumberFormat="1" applyFont="1" applyFill="1" applyBorder="1"/>
    <xf numFmtId="0" fontId="31" fillId="7" borderId="5" xfId="0" applyFont="1" applyFill="1" applyBorder="1"/>
    <xf numFmtId="0" fontId="29" fillId="3" borderId="4" xfId="0" applyFont="1" applyFill="1" applyBorder="1"/>
    <xf numFmtId="0" fontId="31" fillId="3" borderId="4" xfId="0" applyFont="1" applyFill="1" applyBorder="1"/>
    <xf numFmtId="170" fontId="25" fillId="0" borderId="0" xfId="0" applyNumberFormat="1" applyFont="1"/>
    <xf numFmtId="172" fontId="2" fillId="3" borderId="13" xfId="0" applyNumberFormat="1" applyFont="1" applyFill="1" applyBorder="1"/>
    <xf numFmtId="165" fontId="2" fillId="7" borderId="5" xfId="0" applyNumberFormat="1" applyFont="1" applyFill="1" applyBorder="1" applyAlignment="1">
      <alignment horizontal="center" vertical="center" wrapText="1"/>
    </xf>
    <xf numFmtId="166" fontId="2" fillId="7" borderId="5" xfId="0" applyNumberFormat="1" applyFont="1" applyFill="1" applyBorder="1" applyAlignment="1">
      <alignment horizontal="center" vertical="center" wrapText="1"/>
    </xf>
    <xf numFmtId="173" fontId="2" fillId="7" borderId="5" xfId="0" applyNumberFormat="1" applyFont="1" applyFill="1" applyBorder="1" applyAlignment="1">
      <alignment horizontal="center" vertical="center" wrapText="1"/>
    </xf>
    <xf numFmtId="165" fontId="2" fillId="7" borderId="13" xfId="0" applyNumberFormat="1" applyFont="1" applyFill="1" applyBorder="1" applyAlignment="1">
      <alignment horizontal="center" vertical="center" wrapText="1"/>
    </xf>
    <xf numFmtId="0" fontId="2" fillId="3" borderId="13" xfId="0" applyFont="1" applyFill="1" applyBorder="1" applyAlignment="1">
      <alignment horizontal="left" wrapText="1"/>
    </xf>
    <xf numFmtId="170" fontId="2" fillId="7" borderId="13" xfId="0" applyNumberFormat="1" applyFont="1" applyFill="1" applyBorder="1"/>
    <xf numFmtId="0" fontId="1" fillId="7" borderId="5" xfId="0" applyFont="1" applyFill="1" applyBorder="1"/>
    <xf numFmtId="0" fontId="29" fillId="3" borderId="4" xfId="0" applyFont="1" applyFill="1" applyBorder="1" applyAlignment="1">
      <alignment horizontal="left"/>
    </xf>
    <xf numFmtId="170" fontId="25" fillId="3" borderId="14" xfId="0" applyNumberFormat="1" applyFont="1" applyFill="1" applyBorder="1"/>
    <xf numFmtId="169" fontId="2" fillId="0" borderId="0" xfId="0" applyNumberFormat="1" applyFont="1"/>
    <xf numFmtId="170" fontId="32" fillId="3" borderId="13" xfId="0" applyNumberFormat="1" applyFont="1" applyFill="1" applyBorder="1"/>
    <xf numFmtId="170" fontId="32" fillId="3" borderId="0" xfId="0" applyNumberFormat="1" applyFont="1" applyFill="1"/>
    <xf numFmtId="0" fontId="17" fillId="3" borderId="18" xfId="0" applyFont="1" applyFill="1" applyBorder="1"/>
    <xf numFmtId="0" fontId="2" fillId="3" borderId="19" xfId="0" applyFont="1" applyFill="1" applyBorder="1"/>
    <xf numFmtId="0" fontId="2" fillId="3" borderId="20" xfId="0" applyFont="1" applyFill="1" applyBorder="1"/>
    <xf numFmtId="0" fontId="17" fillId="3" borderId="21" xfId="0" applyFont="1" applyFill="1" applyBorder="1"/>
    <xf numFmtId="0" fontId="2" fillId="3" borderId="22" xfId="0" applyFont="1" applyFill="1" applyBorder="1"/>
    <xf numFmtId="0" fontId="36" fillId="3" borderId="21" xfId="0" applyFont="1" applyFill="1" applyBorder="1" applyAlignment="1">
      <alignment horizontal="left"/>
    </xf>
    <xf numFmtId="165" fontId="35" fillId="4" borderId="5" xfId="0" applyNumberFormat="1" applyFont="1" applyFill="1" applyBorder="1" applyAlignment="1">
      <alignment horizontal="center" vertical="center" wrapText="1"/>
    </xf>
    <xf numFmtId="0" fontId="35" fillId="3" borderId="22" xfId="0" applyFont="1" applyFill="1" applyBorder="1" applyAlignment="1">
      <alignment horizontal="center"/>
    </xf>
    <xf numFmtId="0" fontId="35" fillId="0" borderId="0" xfId="0" applyFont="1" applyAlignment="1">
      <alignment horizontal="center"/>
    </xf>
    <xf numFmtId="37" fontId="35" fillId="4" borderId="5" xfId="0" applyNumberFormat="1" applyFont="1" applyFill="1" applyBorder="1" applyAlignment="1">
      <alignment horizontal="center" vertical="center" wrapText="1"/>
    </xf>
    <xf numFmtId="165" fontId="35" fillId="3" borderId="14" xfId="0" applyNumberFormat="1" applyFont="1" applyFill="1" applyBorder="1" applyAlignment="1">
      <alignment horizontal="center" vertical="center" wrapText="1"/>
    </xf>
    <xf numFmtId="0" fontId="33" fillId="3" borderId="21" xfId="0" applyFont="1" applyFill="1" applyBorder="1" applyAlignment="1">
      <alignment horizontal="left" wrapText="1"/>
    </xf>
    <xf numFmtId="167" fontId="35" fillId="3" borderId="13" xfId="0" applyNumberFormat="1" applyFont="1" applyFill="1" applyBorder="1"/>
    <xf numFmtId="0" fontId="35" fillId="3" borderId="22" xfId="0" applyFont="1" applyFill="1" applyBorder="1"/>
    <xf numFmtId="0" fontId="35" fillId="0" borderId="0" xfId="0" applyFont="1"/>
    <xf numFmtId="170" fontId="35" fillId="3" borderId="13" xfId="0" applyNumberFormat="1" applyFont="1" applyFill="1" applyBorder="1"/>
    <xf numFmtId="0" fontId="35" fillId="3" borderId="21" xfId="0" applyFont="1" applyFill="1" applyBorder="1" applyAlignment="1">
      <alignment horizontal="left" wrapText="1"/>
    </xf>
    <xf numFmtId="170" fontId="35" fillId="3" borderId="6" xfId="0" applyNumberFormat="1" applyFont="1" applyFill="1" applyBorder="1"/>
    <xf numFmtId="170" fontId="35" fillId="3" borderId="23" xfId="0" applyNumberFormat="1" applyFont="1" applyFill="1" applyBorder="1"/>
    <xf numFmtId="0" fontId="40" fillId="3" borderId="21" xfId="0" applyFont="1" applyFill="1" applyBorder="1"/>
    <xf numFmtId="0" fontId="33" fillId="3" borderId="21" xfId="0" applyFont="1" applyFill="1" applyBorder="1"/>
    <xf numFmtId="0" fontId="33" fillId="3" borderId="21" xfId="0" applyFont="1" applyFill="1" applyBorder="1" applyAlignment="1">
      <alignment horizontal="left"/>
    </xf>
    <xf numFmtId="169" fontId="35" fillId="3" borderId="13" xfId="0" applyNumberFormat="1" applyFont="1" applyFill="1" applyBorder="1"/>
    <xf numFmtId="9" fontId="20" fillId="0" borderId="0" xfId="1" applyBorder="1" applyProtection="1"/>
    <xf numFmtId="0" fontId="35" fillId="3" borderId="21" xfId="0" applyFont="1" applyFill="1" applyBorder="1" applyAlignment="1">
      <alignment horizontal="left"/>
    </xf>
    <xf numFmtId="167" fontId="35" fillId="3" borderId="24" xfId="0" applyNumberFormat="1" applyFont="1" applyFill="1" applyBorder="1"/>
    <xf numFmtId="0" fontId="35" fillId="3" borderId="21" xfId="0" applyFont="1" applyFill="1" applyBorder="1"/>
    <xf numFmtId="0" fontId="36" fillId="3" borderId="21" xfId="0" applyFont="1" applyFill="1" applyBorder="1"/>
    <xf numFmtId="167" fontId="35" fillId="3" borderId="25" xfId="0" applyNumberFormat="1" applyFont="1" applyFill="1" applyBorder="1"/>
    <xf numFmtId="0" fontId="2" fillId="3" borderId="21" xfId="0" applyFont="1" applyFill="1" applyBorder="1"/>
    <xf numFmtId="0" fontId="41" fillId="3" borderId="0" xfId="0" applyFont="1" applyFill="1"/>
    <xf numFmtId="167" fontId="35" fillId="3" borderId="0" xfId="0" applyNumberFormat="1" applyFont="1" applyFill="1"/>
    <xf numFmtId="0" fontId="35" fillId="3" borderId="0" xfId="0" applyFont="1" applyFill="1"/>
    <xf numFmtId="170" fontId="35" fillId="3" borderId="0" xfId="0" applyNumberFormat="1" applyFont="1" applyFill="1"/>
    <xf numFmtId="0" fontId="35" fillId="0" borderId="26" xfId="0" applyFont="1" applyBorder="1" applyAlignment="1">
      <alignment horizontal="left"/>
    </xf>
    <xf numFmtId="9" fontId="35" fillId="3" borderId="27" xfId="0" applyNumberFormat="1" applyFont="1" applyFill="1" applyBorder="1" applyAlignment="1">
      <alignment horizontal="center"/>
    </xf>
    <xf numFmtId="0" fontId="35" fillId="3" borderId="28" xfId="0" applyFont="1" applyFill="1" applyBorder="1"/>
    <xf numFmtId="0" fontId="1" fillId="7" borderId="18" xfId="0" applyFont="1" applyFill="1" applyBorder="1"/>
    <xf numFmtId="167" fontId="1" fillId="7" borderId="19" xfId="0" applyNumberFormat="1" applyFont="1" applyFill="1" applyBorder="1"/>
    <xf numFmtId="0" fontId="2" fillId="7" borderId="20" xfId="0" applyFont="1" applyFill="1" applyBorder="1"/>
    <xf numFmtId="0" fontId="26" fillId="7" borderId="21" xfId="0" applyFont="1" applyFill="1" applyBorder="1"/>
    <xf numFmtId="9" fontId="26" fillId="7" borderId="0" xfId="0" applyNumberFormat="1" applyFont="1" applyFill="1" applyAlignment="1">
      <alignment horizontal="center"/>
    </xf>
    <xf numFmtId="0" fontId="27" fillId="7" borderId="22" xfId="0" applyFont="1" applyFill="1" applyBorder="1"/>
    <xf numFmtId="0" fontId="1" fillId="7" borderId="21" xfId="0" applyFont="1" applyFill="1" applyBorder="1"/>
    <xf numFmtId="0" fontId="1" fillId="7" borderId="0" xfId="0" applyFont="1" applyFill="1"/>
    <xf numFmtId="0" fontId="2" fillId="7" borderId="22" xfId="0" applyFont="1" applyFill="1" applyBorder="1"/>
    <xf numFmtId="167" fontId="1" fillId="7" borderId="0" xfId="0" applyNumberFormat="1" applyFont="1" applyFill="1"/>
    <xf numFmtId="0" fontId="2" fillId="7" borderId="26" xfId="0" applyFont="1" applyFill="1" applyBorder="1"/>
    <xf numFmtId="0" fontId="2" fillId="7" borderId="27" xfId="0" applyFont="1" applyFill="1" applyBorder="1"/>
    <xf numFmtId="0" fontId="2" fillId="7" borderId="28" xfId="0" applyFont="1" applyFill="1" applyBorder="1"/>
    <xf numFmtId="9" fontId="2" fillId="0" borderId="0" xfId="0" applyNumberFormat="1" applyFont="1" applyAlignment="1">
      <alignment horizontal="center"/>
    </xf>
    <xf numFmtId="169" fontId="1" fillId="0" borderId="0" xfId="0" applyNumberFormat="1" applyFont="1"/>
    <xf numFmtId="0" fontId="26" fillId="0" borderId="0" xfId="0" applyFont="1" applyAlignment="1">
      <alignment horizontal="left"/>
    </xf>
    <xf numFmtId="9" fontId="26" fillId="0" borderId="0" xfId="0" applyNumberFormat="1" applyFont="1" applyAlignment="1">
      <alignment horizontal="center"/>
    </xf>
    <xf numFmtId="0" fontId="27" fillId="0" borderId="0" xfId="0" applyFont="1" applyAlignment="1">
      <alignment horizontal="center"/>
    </xf>
    <xf numFmtId="0" fontId="1" fillId="3" borderId="21" xfId="0" applyFont="1" applyFill="1" applyBorder="1" applyAlignment="1">
      <alignment horizontal="left"/>
    </xf>
    <xf numFmtId="0" fontId="2" fillId="3" borderId="22" xfId="0" applyFont="1" applyFill="1" applyBorder="1" applyAlignment="1">
      <alignment horizontal="center"/>
    </xf>
    <xf numFmtId="0" fontId="2" fillId="3" borderId="29" xfId="0" applyFont="1" applyFill="1" applyBorder="1" applyAlignment="1">
      <alignment horizontal="left"/>
    </xf>
    <xf numFmtId="170" fontId="2" fillId="3" borderId="23" xfId="0" applyNumberFormat="1" applyFont="1" applyFill="1" applyBorder="1"/>
    <xf numFmtId="0" fontId="1" fillId="3" borderId="29" xfId="0" applyFont="1" applyFill="1" applyBorder="1"/>
    <xf numFmtId="167" fontId="2" fillId="3" borderId="13" xfId="0" applyNumberFormat="1" applyFont="1" applyFill="1" applyBorder="1"/>
    <xf numFmtId="0" fontId="2" fillId="3" borderId="29" xfId="0" applyFont="1" applyFill="1" applyBorder="1"/>
    <xf numFmtId="167" fontId="2" fillId="3" borderId="30" xfId="0" applyNumberFormat="1" applyFont="1" applyFill="1" applyBorder="1"/>
    <xf numFmtId="167" fontId="2" fillId="3" borderId="24" xfId="0" applyNumberFormat="1" applyFont="1" applyFill="1" applyBorder="1"/>
    <xf numFmtId="0" fontId="2" fillId="3" borderId="21" xfId="0" applyFont="1" applyFill="1" applyBorder="1" applyAlignment="1">
      <alignment horizontal="left"/>
    </xf>
    <xf numFmtId="0" fontId="1" fillId="3" borderId="21" xfId="0" applyFont="1" applyFill="1" applyBorder="1"/>
    <xf numFmtId="167" fontId="2" fillId="4" borderId="25" xfId="0" applyNumberFormat="1" applyFont="1" applyFill="1" applyBorder="1"/>
    <xf numFmtId="167" fontId="2" fillId="3" borderId="0" xfId="0" applyNumberFormat="1" applyFont="1" applyFill="1"/>
    <xf numFmtId="170" fontId="2" fillId="3" borderId="0" xfId="0" applyNumberFormat="1" applyFont="1" applyFill="1"/>
    <xf numFmtId="0" fontId="2" fillId="0" borderId="26" xfId="0" applyFont="1" applyBorder="1" applyAlignment="1">
      <alignment horizontal="left"/>
    </xf>
    <xf numFmtId="9" fontId="2" fillId="3" borderId="27" xfId="0" applyNumberFormat="1" applyFont="1" applyFill="1" applyBorder="1" applyAlignment="1">
      <alignment horizontal="center"/>
    </xf>
    <xf numFmtId="0" fontId="2" fillId="3" borderId="28" xfId="0" applyFont="1" applyFill="1" applyBorder="1"/>
    <xf numFmtId="170" fontId="2" fillId="0" borderId="5" xfId="0" applyNumberFormat="1" applyFont="1" applyBorder="1" applyAlignment="1">
      <alignment horizontal="center"/>
    </xf>
    <xf numFmtId="170" fontId="1" fillId="0" borderId="0" xfId="0" applyNumberFormat="1" applyFont="1"/>
    <xf numFmtId="170" fontId="18" fillId="8" borderId="0" xfId="0" applyNumberFormat="1" applyFont="1" applyFill="1"/>
    <xf numFmtId="9" fontId="25" fillId="9" borderId="0" xfId="0" applyNumberFormat="1" applyFont="1" applyFill="1" applyAlignment="1">
      <alignment horizontal="center"/>
    </xf>
    <xf numFmtId="0" fontId="18" fillId="9" borderId="13" xfId="0" applyFont="1" applyFill="1" applyBorder="1"/>
    <xf numFmtId="166" fontId="18" fillId="9" borderId="4" xfId="0" applyNumberFormat="1" applyFont="1" applyFill="1" applyBorder="1" applyAlignment="1">
      <alignment horizontal="center"/>
    </xf>
    <xf numFmtId="166" fontId="18" fillId="9" borderId="14" xfId="0" applyNumberFormat="1" applyFont="1" applyFill="1" applyBorder="1" applyAlignment="1">
      <alignment horizontal="center"/>
    </xf>
    <xf numFmtId="166" fontId="18" fillId="9" borderId="13" xfId="0" applyNumberFormat="1" applyFont="1" applyFill="1" applyBorder="1" applyAlignment="1">
      <alignment horizontal="center"/>
    </xf>
    <xf numFmtId="0" fontId="18" fillId="9" borderId="4" xfId="0" applyFont="1" applyFill="1" applyBorder="1"/>
    <xf numFmtId="0" fontId="2" fillId="8" borderId="0" xfId="0" applyFont="1" applyFill="1"/>
    <xf numFmtId="166" fontId="18" fillId="9" borderId="0" xfId="0" applyNumberFormat="1" applyFont="1" applyFill="1" applyAlignment="1">
      <alignment horizontal="center"/>
    </xf>
    <xf numFmtId="0" fontId="18" fillId="9" borderId="13" xfId="0" applyFont="1" applyFill="1" applyBorder="1" applyAlignment="1">
      <alignment horizontal="left"/>
    </xf>
    <xf numFmtId="2" fontId="18" fillId="9" borderId="4" xfId="0" applyNumberFormat="1" applyFont="1" applyFill="1" applyBorder="1" applyAlignment="1">
      <alignment horizontal="center"/>
    </xf>
    <xf numFmtId="2" fontId="18" fillId="9" borderId="13" xfId="0" applyNumberFormat="1" applyFont="1" applyFill="1" applyBorder="1" applyAlignment="1">
      <alignment horizontal="center"/>
    </xf>
    <xf numFmtId="0" fontId="18" fillId="9" borderId="13" xfId="0" applyFont="1" applyFill="1" applyBorder="1" applyAlignment="1">
      <alignment wrapText="1"/>
    </xf>
    <xf numFmtId="2" fontId="18" fillId="9" borderId="6" xfId="0" applyNumberFormat="1" applyFont="1" applyFill="1" applyBorder="1" applyAlignment="1">
      <alignment horizontal="center"/>
    </xf>
    <xf numFmtId="0" fontId="20" fillId="8" borderId="6" xfId="0" applyFont="1" applyFill="1" applyBorder="1"/>
    <xf numFmtId="0" fontId="20" fillId="8" borderId="13" xfId="0" applyFont="1" applyFill="1" applyBorder="1"/>
    <xf numFmtId="166" fontId="18" fillId="9" borderId="6" xfId="0" applyNumberFormat="1" applyFont="1" applyFill="1" applyBorder="1" applyAlignment="1">
      <alignment horizontal="center"/>
    </xf>
    <xf numFmtId="0" fontId="25" fillId="9" borderId="4" xfId="0" applyFont="1" applyFill="1" applyBorder="1"/>
    <xf numFmtId="1" fontId="25" fillId="9" borderId="4" xfId="0" applyNumberFormat="1" applyFont="1" applyFill="1" applyBorder="1" applyAlignment="1">
      <alignment horizontal="center"/>
    </xf>
    <xf numFmtId="0" fontId="25" fillId="9" borderId="4" xfId="0" applyFont="1" applyFill="1" applyBorder="1" applyAlignment="1">
      <alignment horizontal="center"/>
    </xf>
    <xf numFmtId="0" fontId="25" fillId="9" borderId="13" xfId="0" applyFont="1" applyFill="1" applyBorder="1" applyAlignment="1">
      <alignment horizontal="center"/>
    </xf>
    <xf numFmtId="0" fontId="25" fillId="9" borderId="0" xfId="0" applyFont="1" applyFill="1" applyAlignment="1">
      <alignment horizontal="center"/>
    </xf>
    <xf numFmtId="0" fontId="25" fillId="9" borderId="8" xfId="0" applyFont="1" applyFill="1" applyBorder="1" applyAlignment="1">
      <alignment horizontal="center"/>
    </xf>
    <xf numFmtId="165" fontId="18" fillId="10" borderId="14" xfId="0" applyNumberFormat="1" applyFont="1" applyFill="1" applyBorder="1" applyAlignment="1">
      <alignment horizontal="center"/>
    </xf>
    <xf numFmtId="165" fontId="18" fillId="10" borderId="13" xfId="0" applyNumberFormat="1" applyFont="1" applyFill="1" applyBorder="1" applyAlignment="1">
      <alignment horizontal="center"/>
    </xf>
    <xf numFmtId="165" fontId="18" fillId="10" borderId="8" xfId="0" applyNumberFormat="1" applyFont="1" applyFill="1" applyBorder="1" applyAlignment="1">
      <alignment horizontal="center"/>
    </xf>
    <xf numFmtId="165" fontId="25" fillId="10" borderId="13" xfId="0" applyNumberFormat="1" applyFont="1" applyFill="1" applyBorder="1" applyAlignment="1">
      <alignment horizontal="center"/>
    </xf>
    <xf numFmtId="165" fontId="25" fillId="10" borderId="8" xfId="0" applyNumberFormat="1" applyFont="1" applyFill="1" applyBorder="1" applyAlignment="1">
      <alignment horizontal="center"/>
    </xf>
    <xf numFmtId="170" fontId="1" fillId="8" borderId="0" xfId="0" applyNumberFormat="1" applyFont="1" applyFill="1"/>
    <xf numFmtId="170" fontId="2" fillId="8" borderId="0" xfId="0" applyNumberFormat="1" applyFont="1" applyFill="1"/>
    <xf numFmtId="170" fontId="2" fillId="8" borderId="10" xfId="0" applyNumberFormat="1" applyFont="1" applyFill="1" applyBorder="1"/>
    <xf numFmtId="3" fontId="18" fillId="9" borderId="5" xfId="0" applyNumberFormat="1" applyFont="1" applyFill="1" applyBorder="1" applyAlignment="1">
      <alignment horizontal="left"/>
    </xf>
    <xf numFmtId="3" fontId="18" fillId="9" borderId="7" xfId="0" applyNumberFormat="1" applyFont="1" applyFill="1" applyBorder="1" applyAlignment="1">
      <alignment horizontal="left"/>
    </xf>
    <xf numFmtId="0" fontId="43" fillId="0" borderId="5" xfId="0" applyFont="1" applyBorder="1"/>
    <xf numFmtId="0" fontId="1" fillId="3" borderId="1" xfId="0" applyFont="1" applyFill="1" applyBorder="1" applyAlignment="1">
      <alignment horizontal="center" wrapText="1"/>
    </xf>
    <xf numFmtId="0" fontId="0" fillId="0" borderId="0" xfId="0" applyAlignment="1">
      <alignment wrapText="1"/>
    </xf>
    <xf numFmtId="0" fontId="5" fillId="0" borderId="0" xfId="0" applyFont="1" applyAlignment="1">
      <alignment horizontal="left" wrapText="1"/>
    </xf>
    <xf numFmtId="0" fontId="2" fillId="0" borderId="0" xfId="0" applyFont="1" applyAlignment="1">
      <alignment wrapText="1"/>
    </xf>
    <xf numFmtId="0" fontId="0" fillId="0" borderId="2" xfId="0" applyBorder="1" applyAlignment="1">
      <alignment wrapText="1"/>
    </xf>
    <xf numFmtId="0" fontId="2" fillId="0" borderId="6" xfId="0" applyFont="1" applyBorder="1"/>
    <xf numFmtId="0" fontId="0" fillId="0" borderId="10" xfId="0" applyBorder="1"/>
    <xf numFmtId="0" fontId="2" fillId="0" borderId="10" xfId="0" applyFont="1" applyBorder="1"/>
    <xf numFmtId="0" fontId="2" fillId="0" borderId="11" xfId="0" applyFont="1" applyBorder="1"/>
    <xf numFmtId="0" fontId="44" fillId="3" borderId="4" xfId="0" applyFont="1" applyFill="1" applyBorder="1" applyAlignment="1">
      <alignment horizontal="center"/>
    </xf>
    <xf numFmtId="1" fontId="2" fillId="3" borderId="5" xfId="0" applyNumberFormat="1" applyFont="1" applyFill="1" applyBorder="1"/>
    <xf numFmtId="0" fontId="0" fillId="0" borderId="19" xfId="0" applyBorder="1"/>
    <xf numFmtId="0" fontId="0" fillId="0" borderId="32" xfId="0" applyBorder="1"/>
    <xf numFmtId="0" fontId="43" fillId="3" borderId="4" xfId="0" applyFont="1" applyFill="1" applyBorder="1" applyAlignment="1">
      <alignment horizontal="left"/>
    </xf>
    <xf numFmtId="168" fontId="2" fillId="0" borderId="0" xfId="0" applyNumberFormat="1" applyFont="1" applyAlignment="1">
      <alignment vertical="top"/>
    </xf>
    <xf numFmtId="168" fontId="2" fillId="0" borderId="5" xfId="0" applyNumberFormat="1" applyFont="1" applyBorder="1" applyAlignment="1">
      <alignment vertical="top"/>
    </xf>
    <xf numFmtId="0" fontId="0" fillId="0" borderId="0" xfId="0" applyAlignment="1">
      <alignment vertical="top"/>
    </xf>
    <xf numFmtId="0" fontId="43" fillId="0" borderId="0" xfId="0" applyFont="1" applyAlignment="1">
      <alignment horizontal="left" indent="2"/>
    </xf>
    <xf numFmtId="0" fontId="43" fillId="3" borderId="0" xfId="0" applyFont="1" applyFill="1" applyAlignment="1">
      <alignment horizontal="left"/>
    </xf>
    <xf numFmtId="44" fontId="0" fillId="0" borderId="0" xfId="2" applyFont="1"/>
    <xf numFmtId="44" fontId="0" fillId="0" borderId="0" xfId="0" applyNumberFormat="1"/>
    <xf numFmtId="0" fontId="43" fillId="0" borderId="0" xfId="0" applyFont="1"/>
    <xf numFmtId="0" fontId="43" fillId="0" borderId="0" xfId="0" applyFont="1" applyAlignment="1">
      <alignment wrapText="1"/>
    </xf>
    <xf numFmtId="0" fontId="17" fillId="0" borderId="0" xfId="0" applyFont="1" applyAlignment="1">
      <alignment wrapText="1"/>
    </xf>
    <xf numFmtId="0" fontId="1" fillId="0" borderId="5" xfId="0" applyFont="1" applyBorder="1" applyAlignment="1">
      <alignment vertical="top" wrapText="1"/>
    </xf>
    <xf numFmtId="0" fontId="2" fillId="0" borderId="5" xfId="0" applyFont="1" applyBorder="1" applyAlignment="1">
      <alignment vertical="center" wrapText="1"/>
    </xf>
    <xf numFmtId="0" fontId="2" fillId="0" borderId="5" xfId="0" applyFont="1" applyBorder="1" applyAlignment="1">
      <alignment wrapText="1"/>
    </xf>
    <xf numFmtId="0" fontId="1" fillId="0" borderId="5" xfId="0" applyFont="1" applyBorder="1" applyAlignment="1">
      <alignment wrapText="1"/>
    </xf>
    <xf numFmtId="0" fontId="18" fillId="0" borderId="0" xfId="0" applyFont="1" applyAlignment="1">
      <alignment wrapText="1"/>
    </xf>
    <xf numFmtId="168" fontId="44" fillId="0" borderId="5" xfId="0" applyNumberFormat="1" applyFont="1" applyBorder="1" applyAlignment="1">
      <alignment vertical="top"/>
    </xf>
    <xf numFmtId="0" fontId="17" fillId="0" borderId="0" xfId="0" applyFont="1" applyAlignment="1">
      <alignment horizontal="left" vertical="top"/>
    </xf>
    <xf numFmtId="0" fontId="44" fillId="0" borderId="5" xfId="0" applyFont="1" applyBorder="1" applyAlignment="1">
      <alignment vertical="top" wrapText="1"/>
    </xf>
    <xf numFmtId="0" fontId="46" fillId="0" borderId="0" xfId="0" applyFont="1" applyAlignment="1">
      <alignment vertical="top" wrapText="1"/>
    </xf>
    <xf numFmtId="0" fontId="44" fillId="3" borderId="4" xfId="0" applyFont="1" applyFill="1" applyBorder="1" applyAlignment="1">
      <alignment horizontal="left"/>
    </xf>
    <xf numFmtId="0" fontId="51" fillId="3" borderId="9" xfId="0" applyFont="1" applyFill="1" applyBorder="1" applyAlignment="1">
      <alignment horizontal="left"/>
    </xf>
    <xf numFmtId="0" fontId="44" fillId="3" borderId="4" xfId="0" applyFont="1" applyFill="1" applyBorder="1" applyAlignment="1">
      <alignment horizontal="right" vertical="top"/>
    </xf>
    <xf numFmtId="9" fontId="20" fillId="8" borderId="5" xfId="1" applyFill="1" applyBorder="1"/>
    <xf numFmtId="168" fontId="44" fillId="7" borderId="5" xfId="0" applyNumberFormat="1" applyFont="1" applyFill="1" applyBorder="1" applyAlignment="1">
      <alignment horizontal="right" vertical="top"/>
    </xf>
    <xf numFmtId="0" fontId="44" fillId="3" borderId="0" xfId="0" applyFont="1" applyFill="1" applyAlignment="1">
      <alignment horizontal="right" vertical="top"/>
    </xf>
    <xf numFmtId="0" fontId="0" fillId="12" borderId="0" xfId="0" applyFill="1"/>
    <xf numFmtId="0" fontId="2" fillId="0" borderId="17" xfId="0" applyFont="1" applyBorder="1" applyAlignment="1">
      <alignment horizontal="left" vertical="top" wrapText="1"/>
    </xf>
    <xf numFmtId="49" fontId="43" fillId="0" borderId="5" xfId="0" applyNumberFormat="1" applyFont="1" applyBorder="1" applyAlignment="1">
      <alignment horizontal="left" vertical="top" wrapText="1"/>
    </xf>
    <xf numFmtId="0" fontId="43" fillId="0" borderId="17" xfId="0" applyFont="1" applyBorder="1" applyAlignment="1">
      <alignment horizontal="left" vertical="top" wrapText="1"/>
    </xf>
    <xf numFmtId="0" fontId="43" fillId="0" borderId="5" xfId="0" applyFont="1" applyBorder="1" applyAlignment="1">
      <alignment horizontal="left" vertical="top" wrapText="1"/>
    </xf>
    <xf numFmtId="44" fontId="2" fillId="8" borderId="16" xfId="2" applyFont="1" applyFill="1" applyBorder="1" applyAlignment="1">
      <alignment horizontal="left" vertical="top"/>
    </xf>
    <xf numFmtId="0" fontId="53" fillId="11" borderId="5" xfId="0" applyFont="1" applyFill="1" applyBorder="1" applyAlignment="1">
      <alignment horizontal="center" vertical="center" wrapText="1"/>
    </xf>
    <xf numFmtId="0" fontId="43" fillId="0" borderId="5" xfId="0" applyFont="1" applyBorder="1" applyAlignment="1">
      <alignment vertical="center" wrapText="1"/>
    </xf>
    <xf numFmtId="0" fontId="2" fillId="0" borderId="5" xfId="0" applyFont="1" applyBorder="1" applyAlignment="1">
      <alignment vertical="top"/>
    </xf>
    <xf numFmtId="0" fontId="2" fillId="0" borderId="5" xfId="0" applyFont="1" applyBorder="1" applyAlignment="1">
      <alignment vertical="top" wrapText="1"/>
    </xf>
    <xf numFmtId="0" fontId="43" fillId="0" borderId="5" xfId="0" applyFont="1" applyBorder="1" applyAlignment="1">
      <alignment vertical="top" wrapText="1"/>
    </xf>
    <xf numFmtId="171" fontId="30" fillId="8" borderId="5" xfId="0" applyNumberFormat="1" applyFont="1" applyFill="1" applyBorder="1"/>
    <xf numFmtId="165" fontId="43" fillId="4" borderId="5" xfId="0" applyNumberFormat="1" applyFont="1" applyFill="1" applyBorder="1" applyAlignment="1">
      <alignment horizontal="center" vertical="center" wrapText="1"/>
    </xf>
    <xf numFmtId="0" fontId="54" fillId="3" borderId="4" xfId="0" applyFont="1" applyFill="1" applyBorder="1" applyAlignment="1">
      <alignment horizontal="left" wrapText="1"/>
    </xf>
    <xf numFmtId="37" fontId="56" fillId="5" borderId="5" xfId="0" applyNumberFormat="1" applyFont="1" applyFill="1" applyBorder="1" applyAlignment="1">
      <alignment horizontal="center"/>
    </xf>
    <xf numFmtId="0" fontId="56" fillId="5" borderId="5" xfId="0" applyFont="1" applyFill="1" applyBorder="1"/>
    <xf numFmtId="0" fontId="2" fillId="0" borderId="5" xfId="0" applyFont="1" applyBorder="1" applyAlignment="1">
      <alignment horizontal="left" vertical="top" wrapText="1"/>
    </xf>
    <xf numFmtId="0" fontId="59" fillId="3" borderId="4" xfId="0" applyFont="1" applyFill="1" applyBorder="1" applyAlignment="1">
      <alignment horizontal="right"/>
    </xf>
    <xf numFmtId="0" fontId="35" fillId="3" borderId="5" xfId="0" applyFont="1" applyFill="1" applyBorder="1" applyAlignment="1">
      <alignment horizontal="center" wrapText="1"/>
    </xf>
    <xf numFmtId="0" fontId="58" fillId="3" borderId="5" xfId="0" applyFont="1" applyFill="1" applyBorder="1" applyAlignment="1">
      <alignment horizontal="left" vertical="top" wrapText="1"/>
    </xf>
    <xf numFmtId="0" fontId="35" fillId="3" borderId="5" xfId="0" applyFont="1" applyFill="1" applyBorder="1" applyAlignment="1">
      <alignment wrapText="1"/>
    </xf>
    <xf numFmtId="0" fontId="58" fillId="3" borderId="5" xfId="0" applyFont="1" applyFill="1" applyBorder="1" applyAlignment="1">
      <alignment wrapText="1"/>
    </xf>
    <xf numFmtId="0" fontId="35" fillId="3" borderId="5" xfId="0" applyFont="1" applyFill="1" applyBorder="1"/>
    <xf numFmtId="0" fontId="35" fillId="0" borderId="5" xfId="0" applyFont="1" applyBorder="1"/>
    <xf numFmtId="0" fontId="35" fillId="3" borderId="5" xfId="0" applyFont="1" applyFill="1" applyBorder="1" applyAlignment="1">
      <alignment horizontal="left" vertical="top" wrapText="1"/>
    </xf>
    <xf numFmtId="0" fontId="31" fillId="7" borderId="5" xfId="0" applyFont="1" applyFill="1" applyBorder="1" applyAlignment="1">
      <alignment horizontal="left" vertical="top" wrapText="1"/>
    </xf>
    <xf numFmtId="0" fontId="35" fillId="0" borderId="5" xfId="0" applyFont="1" applyBorder="1" applyAlignment="1">
      <alignment horizontal="left" vertical="top" wrapText="1"/>
    </xf>
    <xf numFmtId="0" fontId="45" fillId="3" borderId="5" xfId="0" applyFont="1" applyFill="1" applyBorder="1" applyAlignment="1">
      <alignment wrapText="1"/>
    </xf>
    <xf numFmtId="170" fontId="60" fillId="3" borderId="5" xfId="0" applyNumberFormat="1" applyFont="1" applyFill="1" applyBorder="1"/>
    <xf numFmtId="170" fontId="43" fillId="3" borderId="5" xfId="0" applyNumberFormat="1" applyFont="1" applyFill="1" applyBorder="1"/>
    <xf numFmtId="170" fontId="61" fillId="3" borderId="5" xfId="0" applyNumberFormat="1" applyFont="1" applyFill="1" applyBorder="1"/>
    <xf numFmtId="44" fontId="2" fillId="13" borderId="16" xfId="2" applyFont="1" applyFill="1" applyBorder="1" applyAlignment="1">
      <alignment horizontal="left" vertical="top"/>
    </xf>
    <xf numFmtId="0" fontId="2" fillId="0" borderId="0" xfId="0" applyFont="1" applyAlignment="1">
      <alignment horizontal="left" wrapText="1"/>
    </xf>
    <xf numFmtId="0" fontId="14" fillId="2" borderId="0" xfId="0" applyFont="1" applyFill="1" applyAlignment="1">
      <alignment horizontal="center"/>
    </xf>
    <xf numFmtId="164" fontId="16" fillId="2" borderId="0" xfId="0" applyNumberFormat="1" applyFont="1" applyFill="1" applyAlignment="1">
      <alignment horizontal="center"/>
    </xf>
    <xf numFmtId="0" fontId="11" fillId="2" borderId="0" xfId="0" applyFont="1" applyFill="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xf>
    <xf numFmtId="0" fontId="49" fillId="2" borderId="0" xfId="0" applyFont="1" applyFill="1" applyAlignment="1">
      <alignment horizontal="center" vertical="center" wrapText="1"/>
    </xf>
    <xf numFmtId="0" fontId="15" fillId="2" borderId="0" xfId="0" applyFont="1" applyFill="1" applyAlignment="1">
      <alignment horizontal="center"/>
    </xf>
    <xf numFmtId="0" fontId="4" fillId="3" borderId="15" xfId="0" applyFont="1" applyFill="1" applyBorder="1" applyAlignment="1">
      <alignment horizontal="center" wrapText="1"/>
    </xf>
    <xf numFmtId="0" fontId="50" fillId="3" borderId="15" xfId="0" applyFont="1" applyFill="1" applyBorder="1" applyAlignment="1">
      <alignment horizontal="center" wrapText="1"/>
    </xf>
    <xf numFmtId="0" fontId="4" fillId="3" borderId="31" xfId="0" applyFont="1" applyFill="1" applyBorder="1" applyAlignment="1">
      <alignment horizontal="center" wrapText="1"/>
    </xf>
    <xf numFmtId="0" fontId="55"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47" fillId="0" borderId="4" xfId="0" applyFont="1" applyBorder="1" applyAlignment="1">
      <alignment horizontal="left" wrapText="1"/>
    </xf>
    <xf numFmtId="0" fontId="43" fillId="0" borderId="0" xfId="0" applyFont="1" applyAlignment="1">
      <alignment horizontal="center"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165" fontId="1" fillId="4" borderId="5" xfId="0" applyNumberFormat="1" applyFont="1" applyFill="1" applyBorder="1" applyAlignment="1">
      <alignment horizontal="center"/>
    </xf>
    <xf numFmtId="170" fontId="62" fillId="3" borderId="5" xfId="0" applyNumberFormat="1" applyFont="1" applyFill="1" applyBorder="1"/>
    <xf numFmtId="0" fontId="63" fillId="3" borderId="0" xfId="0" applyFont="1" applyFill="1" applyAlignment="1">
      <alignment wrapText="1"/>
    </xf>
    <xf numFmtId="0" fontId="64" fillId="0" borderId="0" xfId="0" applyFont="1"/>
    <xf numFmtId="0" fontId="65" fillId="0" borderId="0" xfId="0" applyFont="1"/>
    <xf numFmtId="0" fontId="66" fillId="0" borderId="0" xfId="0" applyFont="1"/>
  </cellXfs>
  <cellStyles count="3">
    <cellStyle name="Currency" xfId="2" builtinId="4"/>
    <cellStyle name="Normal" xfId="0" builtinId="0"/>
    <cellStyle name="Percent" xfId="1" builtinId="5"/>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7030A0"/>
      <rgbColor rgb="FFFFFFCC"/>
      <rgbColor rgb="FFCCFFFF"/>
      <rgbColor rgb="FF660066"/>
      <rgbColor rgb="FFE46C0A"/>
      <rgbColor rgb="FF0066CC"/>
      <rgbColor rgb="FFBFBFB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79646"/>
      <rgbColor rgb="FFFF6600"/>
      <rgbColor rgb="FF558ED5"/>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428625</xdr:colOff>
      <xdr:row>0</xdr:row>
      <xdr:rowOff>104775</xdr:rowOff>
    </xdr:from>
    <xdr:to>
      <xdr:col>10</xdr:col>
      <xdr:colOff>695325</xdr:colOff>
      <xdr:row>2</xdr:row>
      <xdr:rowOff>76200</xdr:rowOff>
    </xdr:to>
    <xdr:sp macro="" textlink="">
      <xdr:nvSpPr>
        <xdr:cNvPr id="2" name="TextBox 1">
          <a:extLst>
            <a:ext uri="{FF2B5EF4-FFF2-40B4-BE49-F238E27FC236}">
              <a16:creationId xmlns:a16="http://schemas.microsoft.com/office/drawing/2014/main" id="{E2C7CED9-7DE4-DBF8-D1FC-58C39F19786D}"/>
            </a:ext>
          </a:extLst>
        </xdr:cNvPr>
        <xdr:cNvSpPr txBox="1"/>
      </xdr:nvSpPr>
      <xdr:spPr>
        <a:xfrm>
          <a:off x="2219325" y="104775"/>
          <a:ext cx="5648325"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kern="1200"/>
            <a:t>All information on this tab should align with the enrollment table included in the New School Application (Evidence of Need,</a:t>
          </a:r>
          <a:r>
            <a:rPr lang="en-US" sz="1100" kern="1200" baseline="0"/>
            <a:t> Support,and Involvement Question 1a and 2a)</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0</xdr:row>
      <xdr:rowOff>47625</xdr:rowOff>
    </xdr:from>
    <xdr:to>
      <xdr:col>9</xdr:col>
      <xdr:colOff>104775</xdr:colOff>
      <xdr:row>2</xdr:row>
      <xdr:rowOff>19050</xdr:rowOff>
    </xdr:to>
    <xdr:sp macro="" textlink="">
      <xdr:nvSpPr>
        <xdr:cNvPr id="2" name="TextBox 1">
          <a:extLst>
            <a:ext uri="{FF2B5EF4-FFF2-40B4-BE49-F238E27FC236}">
              <a16:creationId xmlns:a16="http://schemas.microsoft.com/office/drawing/2014/main" id="{1812134B-D37C-4CBA-BC3E-CC8156A04E20}"/>
            </a:ext>
          </a:extLst>
        </xdr:cNvPr>
        <xdr:cNvSpPr txBox="1"/>
      </xdr:nvSpPr>
      <xdr:spPr>
        <a:xfrm>
          <a:off x="2352675" y="47625"/>
          <a:ext cx="5648325"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kern="1200"/>
            <a:t>All information on this tab should align with the application narrative included in the New School Application (Operations </a:t>
          </a:r>
          <a:r>
            <a:rPr lang="en-US" sz="1100" kern="1200" baseline="0"/>
            <a:t>Question 2-7)</a:t>
          </a:r>
          <a:endParaRPr 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523590</xdr:colOff>
      <xdr:row>24</xdr:row>
      <xdr:rowOff>6984</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0" y="0"/>
          <a:ext cx="10031760" cy="96008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1435100</xdr:colOff>
      <xdr:row>36</xdr:row>
      <xdr:rowOff>76200</xdr:rowOff>
    </xdr:to>
    <xdr:sp macro="" textlink="">
      <xdr:nvSpPr>
        <xdr:cNvPr id="1026" name="shapetype_202" hidden="1">
          <a:extLst>
            <a:ext uri="{FF2B5EF4-FFF2-40B4-BE49-F238E27FC236}">
              <a16:creationId xmlns:a16="http://schemas.microsoft.com/office/drawing/2014/main" id="{00000000-0008-0000-0400-00000204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504360</xdr:colOff>
      <xdr:row>58</xdr:row>
      <xdr:rowOff>132840</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504360</xdr:colOff>
      <xdr:row>58</xdr:row>
      <xdr:rowOff>132840</xdr:rowOff>
    </xdr:to>
    <xdr:sp macro="" textlink="">
      <xdr:nvSpPr>
        <xdr:cNvPr id="3" name="CustomShape 1" hidden="1">
          <a:extLst>
            <a:ext uri="{FF2B5EF4-FFF2-40B4-BE49-F238E27FC236}">
              <a16:creationId xmlns:a16="http://schemas.microsoft.com/office/drawing/2014/main" id="{00000000-0008-0000-0D00-000003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504360</xdr:colOff>
      <xdr:row>58</xdr:row>
      <xdr:rowOff>132840</xdr:rowOff>
    </xdr:to>
    <xdr:sp macro="" textlink="">
      <xdr:nvSpPr>
        <xdr:cNvPr id="4" name="CustomShape 1" hidden="1">
          <a:extLst>
            <a:ext uri="{FF2B5EF4-FFF2-40B4-BE49-F238E27FC236}">
              <a16:creationId xmlns:a16="http://schemas.microsoft.com/office/drawing/2014/main" id="{00000000-0008-0000-0D00-000004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12</xdr:col>
      <xdr:colOff>393700</xdr:colOff>
      <xdr:row>83</xdr:row>
      <xdr:rowOff>50800</xdr:rowOff>
    </xdr:to>
    <xdr:sp macro="" textlink="">
      <xdr:nvSpPr>
        <xdr:cNvPr id="2054" name="shapetype_202" hidden="1">
          <a:extLst>
            <a:ext uri="{FF2B5EF4-FFF2-40B4-BE49-F238E27FC236}">
              <a16:creationId xmlns:a16="http://schemas.microsoft.com/office/drawing/2014/main" id="{00000000-0008-0000-0D00-000006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393700</xdr:colOff>
      <xdr:row>83</xdr:row>
      <xdr:rowOff>50800</xdr:rowOff>
    </xdr:to>
    <xdr:sp macro="" textlink="">
      <xdr:nvSpPr>
        <xdr:cNvPr id="2052" name="shapetype_202" hidden="1">
          <a:extLst>
            <a:ext uri="{FF2B5EF4-FFF2-40B4-BE49-F238E27FC236}">
              <a16:creationId xmlns:a16="http://schemas.microsoft.com/office/drawing/2014/main" id="{00000000-0008-0000-0D00-000004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393700</xdr:colOff>
      <xdr:row>83</xdr:row>
      <xdr:rowOff>50800</xdr:rowOff>
    </xdr:to>
    <xdr:sp macro="" textlink="">
      <xdr:nvSpPr>
        <xdr:cNvPr id="2050" name="shapetype_202" hidden="1">
          <a:extLst>
            <a:ext uri="{FF2B5EF4-FFF2-40B4-BE49-F238E27FC236}">
              <a16:creationId xmlns:a16="http://schemas.microsoft.com/office/drawing/2014/main" id="{00000000-0008-0000-0D00-000002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46C0A"/>
  </sheetPr>
  <dimension ref="A1:Z32"/>
  <sheetViews>
    <sheetView topLeftCell="A15" zoomScale="110" zoomScaleNormal="110" zoomScalePageLayoutView="110" workbookViewId="0">
      <selection activeCell="B26" activeCellId="2" sqref="B7 B13:B14 B26"/>
    </sheetView>
  </sheetViews>
  <sheetFormatPr defaultColWidth="8.7109375" defaultRowHeight="12.75" x14ac:dyDescent="0.2"/>
  <cols>
    <col min="1" max="1" width="3.7109375" customWidth="1"/>
    <col min="2" max="2" width="4.28515625" customWidth="1"/>
    <col min="3" max="13" width="9.28515625" customWidth="1"/>
    <col min="14" max="26" width="8.7109375" customWidth="1"/>
    <col min="27" max="1025" width="14.42578125" customWidth="1"/>
  </cols>
  <sheetData>
    <row r="1" spans="1:26" ht="6" customHeight="1" x14ac:dyDescent="0.2">
      <c r="A1" s="1"/>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4">
      <c r="A2" s="3" t="s">
        <v>0</v>
      </c>
      <c r="B2" s="2"/>
      <c r="C2" s="2"/>
      <c r="D2" s="2"/>
      <c r="E2" s="2"/>
      <c r="F2" s="2"/>
      <c r="G2" s="2"/>
      <c r="H2" s="2"/>
      <c r="I2" s="2"/>
      <c r="J2" s="2"/>
      <c r="K2" s="2"/>
      <c r="L2" s="2"/>
      <c r="M2" s="2"/>
      <c r="N2" s="2"/>
      <c r="O2" s="2"/>
      <c r="P2" s="2"/>
      <c r="Q2" s="2"/>
      <c r="R2" s="2"/>
      <c r="S2" s="2"/>
      <c r="T2" s="2"/>
      <c r="U2" s="2"/>
      <c r="V2" s="2"/>
      <c r="W2" s="2"/>
      <c r="X2" s="2"/>
      <c r="Y2" s="2"/>
      <c r="Z2" s="2"/>
    </row>
    <row r="3" spans="1:26" ht="5.25" customHeight="1" x14ac:dyDescent="0.25">
      <c r="A3" s="4"/>
      <c r="B3" s="2"/>
      <c r="C3" s="2"/>
      <c r="D3" s="2"/>
      <c r="E3" s="2"/>
      <c r="F3" s="2"/>
      <c r="G3" s="2"/>
      <c r="H3" s="2"/>
      <c r="I3" s="2"/>
      <c r="J3" s="2"/>
      <c r="K3" s="2"/>
      <c r="L3" s="2"/>
      <c r="M3" s="2"/>
      <c r="N3" s="2"/>
      <c r="O3" s="2"/>
      <c r="P3" s="2"/>
      <c r="Q3" s="2"/>
      <c r="R3" s="2"/>
      <c r="S3" s="2"/>
      <c r="T3" s="2"/>
      <c r="U3" s="2"/>
      <c r="V3" s="2"/>
      <c r="W3" s="2"/>
      <c r="X3" s="2"/>
      <c r="Y3" s="2"/>
      <c r="Z3" s="2"/>
    </row>
    <row r="4" spans="1:26" ht="67.5" customHeight="1" x14ac:dyDescent="0.25">
      <c r="A4" s="4"/>
      <c r="B4" s="337" t="s">
        <v>1</v>
      </c>
      <c r="C4" s="337"/>
      <c r="D4" s="337"/>
      <c r="E4" s="337"/>
      <c r="F4" s="337"/>
      <c r="G4" s="337"/>
      <c r="H4" s="337"/>
      <c r="I4" s="337"/>
      <c r="J4" s="337"/>
      <c r="K4" s="337"/>
      <c r="L4" s="337"/>
      <c r="M4" s="337"/>
      <c r="N4" s="2"/>
      <c r="O4" s="2"/>
      <c r="P4" s="2"/>
      <c r="Q4" s="2"/>
      <c r="R4" s="2"/>
      <c r="S4" s="2"/>
      <c r="T4" s="2"/>
      <c r="U4" s="2"/>
      <c r="V4" s="2"/>
      <c r="W4" s="2"/>
      <c r="X4" s="2"/>
      <c r="Y4" s="2"/>
      <c r="Z4" s="2"/>
    </row>
    <row r="5" spans="1:26" ht="12.75" customHeight="1" x14ac:dyDescent="0.25">
      <c r="A5" s="4">
        <v>1</v>
      </c>
      <c r="B5" s="5" t="s">
        <v>252</v>
      </c>
      <c r="C5" s="5"/>
      <c r="D5" s="5"/>
      <c r="E5" s="5"/>
      <c r="F5" s="5"/>
      <c r="G5" s="5"/>
      <c r="H5" s="5"/>
      <c r="I5" s="5"/>
      <c r="J5" s="5"/>
      <c r="K5" s="5"/>
      <c r="L5" s="5"/>
      <c r="M5" s="5"/>
      <c r="N5" s="5"/>
      <c r="O5" s="5"/>
      <c r="P5" s="5"/>
      <c r="Q5" s="5"/>
      <c r="R5" s="5"/>
      <c r="S5" s="5"/>
      <c r="T5" s="5"/>
      <c r="U5" s="5"/>
      <c r="V5" s="5"/>
      <c r="W5" s="5"/>
      <c r="X5" s="5"/>
      <c r="Y5" s="5"/>
      <c r="Z5" s="5"/>
    </row>
    <row r="6" spans="1:26" ht="12.75" customHeight="1" x14ac:dyDescent="0.25">
      <c r="A6" s="4">
        <v>2</v>
      </c>
      <c r="B6" s="5" t="s">
        <v>2</v>
      </c>
      <c r="C6" s="5"/>
      <c r="D6" s="5"/>
      <c r="E6" s="5"/>
      <c r="F6" s="5"/>
      <c r="G6" s="5"/>
      <c r="H6" s="5"/>
      <c r="I6" s="5"/>
      <c r="J6" s="5"/>
      <c r="K6" s="5"/>
      <c r="L6" s="5"/>
      <c r="M6" s="5"/>
      <c r="N6" s="5"/>
      <c r="O6" s="5"/>
      <c r="P6" s="5"/>
      <c r="Q6" s="5"/>
      <c r="R6" s="5"/>
      <c r="S6" s="5"/>
      <c r="T6" s="5"/>
      <c r="U6" s="5"/>
      <c r="V6" s="5"/>
      <c r="W6" s="5"/>
      <c r="X6" s="5"/>
      <c r="Y6" s="5"/>
      <c r="Z6" s="5"/>
    </row>
    <row r="7" spans="1:26" ht="12.75" customHeight="1" x14ac:dyDescent="0.25">
      <c r="A7" s="4"/>
      <c r="B7" s="359" t="s">
        <v>3</v>
      </c>
      <c r="C7" s="5"/>
      <c r="D7" s="5"/>
      <c r="E7" s="5"/>
      <c r="F7" s="5"/>
      <c r="G7" s="5"/>
      <c r="H7" s="5"/>
      <c r="I7" s="5"/>
      <c r="J7" s="5"/>
      <c r="K7" s="5"/>
      <c r="L7" s="5"/>
      <c r="M7" s="5"/>
      <c r="N7" s="5"/>
      <c r="O7" s="5"/>
      <c r="P7" s="5"/>
      <c r="Q7" s="5"/>
      <c r="R7" s="5"/>
      <c r="S7" s="5"/>
      <c r="T7" s="5"/>
      <c r="U7" s="5"/>
      <c r="V7" s="5"/>
      <c r="W7" s="5"/>
      <c r="X7" s="5"/>
      <c r="Y7" s="5"/>
      <c r="Z7" s="5"/>
    </row>
    <row r="8" spans="1:26" ht="12.75" customHeight="1" x14ac:dyDescent="0.25">
      <c r="A8" s="4">
        <v>3</v>
      </c>
      <c r="B8" s="5" t="s">
        <v>4</v>
      </c>
      <c r="C8" s="5"/>
      <c r="D8" s="5"/>
      <c r="E8" s="5"/>
      <c r="F8" s="5"/>
      <c r="G8" s="5"/>
      <c r="H8" s="5"/>
      <c r="I8" s="5"/>
      <c r="J8" s="5"/>
      <c r="K8" s="5"/>
      <c r="L8" s="5"/>
      <c r="M8" s="5"/>
      <c r="N8" s="5"/>
      <c r="O8" s="5"/>
      <c r="P8" s="5"/>
      <c r="Q8" s="5"/>
      <c r="R8" s="5"/>
      <c r="S8" s="5"/>
      <c r="T8" s="5"/>
      <c r="U8" s="5"/>
      <c r="V8" s="5"/>
      <c r="W8" s="5"/>
      <c r="X8" s="5"/>
      <c r="Y8" s="5"/>
      <c r="Z8" s="5"/>
    </row>
    <row r="9" spans="1:26" ht="12.75" customHeight="1" x14ac:dyDescent="0.25">
      <c r="A9" s="4"/>
      <c r="B9" s="5" t="s">
        <v>5</v>
      </c>
      <c r="C9" s="5"/>
      <c r="D9" s="5"/>
      <c r="E9" s="5"/>
      <c r="F9" s="5"/>
      <c r="G9" s="5"/>
      <c r="H9" s="5"/>
      <c r="I9" s="5"/>
      <c r="J9" s="5"/>
      <c r="K9" s="5"/>
      <c r="L9" s="5"/>
      <c r="M9" s="5"/>
      <c r="N9" s="5"/>
      <c r="O9" s="5"/>
      <c r="P9" s="5"/>
      <c r="Q9" s="5"/>
      <c r="R9" s="5"/>
      <c r="S9" s="5"/>
      <c r="T9" s="5"/>
      <c r="U9" s="5"/>
      <c r="V9" s="5"/>
      <c r="W9" s="5"/>
      <c r="X9" s="5"/>
      <c r="Y9" s="5"/>
      <c r="Z9" s="5"/>
    </row>
    <row r="10" spans="1:26" ht="12.75" customHeight="1" x14ac:dyDescent="0.25">
      <c r="A10" s="4"/>
      <c r="B10" s="5" t="s">
        <v>6</v>
      </c>
      <c r="C10" s="5"/>
      <c r="D10" s="5"/>
      <c r="E10" s="5"/>
      <c r="F10" s="5"/>
      <c r="G10" s="5"/>
      <c r="H10" s="5"/>
      <c r="I10" s="5"/>
      <c r="J10" s="5"/>
      <c r="K10" s="5"/>
      <c r="L10" s="5"/>
      <c r="M10" s="5"/>
      <c r="N10" s="5"/>
      <c r="O10" s="5"/>
      <c r="P10" s="5"/>
      <c r="Q10" s="5"/>
      <c r="R10" s="5"/>
      <c r="S10" s="5"/>
      <c r="T10" s="5"/>
      <c r="U10" s="5"/>
      <c r="V10" s="5"/>
      <c r="W10" s="5"/>
      <c r="X10" s="5"/>
      <c r="Y10" s="5"/>
      <c r="Z10" s="5"/>
    </row>
    <row r="11" spans="1:26" ht="12.75" customHeight="1" x14ac:dyDescent="0.25">
      <c r="A11" s="4"/>
      <c r="B11" s="5" t="s">
        <v>7</v>
      </c>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4"/>
      <c r="B12" s="5" t="s">
        <v>8</v>
      </c>
      <c r="C12" s="5"/>
      <c r="D12" s="5"/>
      <c r="E12" s="5"/>
      <c r="F12" s="5"/>
      <c r="G12" s="5"/>
      <c r="H12" s="5"/>
      <c r="I12" s="5"/>
      <c r="J12" s="5"/>
      <c r="K12" s="5"/>
      <c r="L12" s="5"/>
      <c r="M12" s="5"/>
      <c r="N12" s="5"/>
      <c r="O12" s="5"/>
      <c r="P12" s="5"/>
      <c r="Q12" s="5"/>
      <c r="R12" s="5"/>
      <c r="S12" s="5"/>
      <c r="T12" s="5"/>
      <c r="U12" s="5"/>
      <c r="V12" s="5"/>
      <c r="W12" s="5"/>
      <c r="X12" s="5"/>
      <c r="Y12" s="5"/>
      <c r="Z12" s="5"/>
    </row>
    <row r="13" spans="1:26" ht="12.75" customHeight="1" x14ac:dyDescent="0.25">
      <c r="A13" s="4"/>
      <c r="B13" s="359" t="s">
        <v>9</v>
      </c>
      <c r="C13" s="5"/>
      <c r="D13" s="5"/>
      <c r="E13" s="5"/>
      <c r="F13" s="5"/>
      <c r="G13" s="5"/>
      <c r="H13" s="5"/>
      <c r="I13" s="5"/>
      <c r="J13" s="5"/>
      <c r="K13" s="5"/>
      <c r="L13" s="5"/>
      <c r="M13" s="5"/>
      <c r="N13" s="5"/>
      <c r="O13" s="5"/>
      <c r="P13" s="5"/>
      <c r="Q13" s="5"/>
      <c r="R13" s="5"/>
      <c r="S13" s="5"/>
      <c r="T13" s="5"/>
      <c r="U13" s="5"/>
      <c r="V13" s="5"/>
      <c r="W13" s="5"/>
      <c r="X13" s="5"/>
      <c r="Y13" s="5"/>
      <c r="Z13" s="5"/>
    </row>
    <row r="14" spans="1:26" ht="12.75" customHeight="1" x14ac:dyDescent="0.25">
      <c r="A14" s="4"/>
      <c r="B14" s="359" t="s">
        <v>10</v>
      </c>
      <c r="C14" s="5"/>
      <c r="D14" s="5"/>
      <c r="E14" s="5"/>
      <c r="F14" s="5"/>
      <c r="G14" s="5"/>
      <c r="H14" s="5"/>
      <c r="I14" s="5"/>
      <c r="J14" s="5"/>
      <c r="K14" s="5"/>
      <c r="L14" s="5"/>
      <c r="M14" s="5"/>
      <c r="N14" s="5"/>
      <c r="O14" s="5"/>
      <c r="P14" s="5"/>
      <c r="Q14" s="5"/>
      <c r="R14" s="5"/>
      <c r="S14" s="5"/>
      <c r="T14" s="5"/>
      <c r="U14" s="5"/>
      <c r="V14" s="5"/>
      <c r="W14" s="5"/>
      <c r="X14" s="5"/>
      <c r="Y14" s="5"/>
      <c r="Z14" s="5"/>
    </row>
    <row r="15" spans="1:26" ht="12.75" customHeight="1" x14ac:dyDescent="0.25">
      <c r="A15" s="4">
        <v>4</v>
      </c>
      <c r="B15" s="5" t="s">
        <v>233</v>
      </c>
      <c r="C15" s="5"/>
      <c r="D15" s="5"/>
      <c r="E15" s="5"/>
      <c r="F15" s="5"/>
      <c r="G15" s="5"/>
      <c r="H15" s="5"/>
      <c r="I15" s="5"/>
      <c r="J15" s="5"/>
      <c r="K15" s="5"/>
      <c r="L15" s="5"/>
      <c r="M15" s="5"/>
      <c r="N15" s="5"/>
      <c r="O15" s="5"/>
      <c r="P15" s="5"/>
      <c r="Q15" s="5"/>
      <c r="R15" s="5"/>
      <c r="S15" s="5"/>
      <c r="T15" s="5"/>
      <c r="U15" s="5"/>
      <c r="V15" s="5"/>
      <c r="W15" s="5"/>
      <c r="X15" s="5"/>
      <c r="Y15" s="5"/>
      <c r="Z15" s="5"/>
    </row>
    <row r="16" spans="1:26" ht="12.75" customHeight="1" x14ac:dyDescent="0.25">
      <c r="A16" s="4"/>
      <c r="B16" s="5" t="s">
        <v>11</v>
      </c>
      <c r="C16" s="5"/>
      <c r="D16" s="5"/>
      <c r="E16" s="5"/>
      <c r="F16" s="5"/>
      <c r="G16" s="5"/>
      <c r="H16" s="5"/>
      <c r="I16" s="5"/>
      <c r="J16" s="5"/>
      <c r="K16" s="5"/>
      <c r="L16" s="5"/>
      <c r="M16" s="5"/>
      <c r="N16" s="5"/>
      <c r="O16" s="5"/>
      <c r="P16" s="5"/>
      <c r="Q16" s="5"/>
      <c r="R16" s="5"/>
      <c r="S16" s="5"/>
      <c r="T16" s="5"/>
      <c r="U16" s="5"/>
      <c r="V16" s="5"/>
      <c r="W16" s="5"/>
      <c r="X16" s="5"/>
      <c r="Y16" s="5"/>
      <c r="Z16" s="5"/>
    </row>
    <row r="17" spans="1:26" ht="12.75" customHeight="1" x14ac:dyDescent="0.25">
      <c r="A17" s="4">
        <v>5</v>
      </c>
      <c r="B17" s="5" t="s">
        <v>12</v>
      </c>
      <c r="C17" s="5"/>
      <c r="D17" s="5"/>
      <c r="E17" s="5"/>
      <c r="F17" s="5"/>
      <c r="G17" s="5"/>
      <c r="H17" s="5"/>
      <c r="I17" s="5"/>
      <c r="J17" s="5"/>
      <c r="K17" s="5"/>
      <c r="L17" s="5"/>
      <c r="M17" s="5"/>
      <c r="N17" s="5"/>
      <c r="O17" s="5"/>
      <c r="P17" s="5"/>
      <c r="Q17" s="5"/>
      <c r="R17" s="5"/>
      <c r="S17" s="5"/>
      <c r="T17" s="5"/>
      <c r="U17" s="5"/>
      <c r="V17" s="5"/>
      <c r="W17" s="5"/>
      <c r="X17" s="5"/>
      <c r="Y17" s="5"/>
      <c r="Z17" s="5"/>
    </row>
    <row r="18" spans="1:26" ht="12.75" customHeight="1" x14ac:dyDescent="0.25">
      <c r="A18" s="4"/>
      <c r="B18" s="5" t="s">
        <v>13</v>
      </c>
      <c r="C18" s="5"/>
      <c r="D18" s="5"/>
      <c r="E18" s="5"/>
      <c r="F18" s="5"/>
      <c r="G18" s="5"/>
      <c r="H18" s="5"/>
      <c r="I18" s="5"/>
      <c r="J18" s="5"/>
      <c r="K18" s="5"/>
      <c r="L18" s="5"/>
      <c r="M18" s="5"/>
      <c r="N18" s="5"/>
      <c r="O18" s="5"/>
      <c r="P18" s="5"/>
      <c r="Q18" s="5"/>
      <c r="R18" s="5"/>
      <c r="S18" s="5"/>
      <c r="T18" s="5"/>
      <c r="U18" s="5"/>
      <c r="V18" s="5"/>
      <c r="W18" s="5"/>
      <c r="X18" s="5"/>
      <c r="Y18" s="5"/>
      <c r="Z18" s="5"/>
    </row>
    <row r="19" spans="1:26" ht="12.75" customHeight="1" x14ac:dyDescent="0.25">
      <c r="A19" s="4"/>
      <c r="B19" s="5" t="s">
        <v>14</v>
      </c>
      <c r="C19" s="5"/>
      <c r="D19" s="5"/>
      <c r="E19" s="5"/>
      <c r="F19" s="5"/>
      <c r="G19" s="5"/>
      <c r="H19" s="5"/>
      <c r="I19" s="5"/>
      <c r="J19" s="5"/>
      <c r="K19" s="5"/>
      <c r="L19" s="5"/>
      <c r="M19" s="5"/>
      <c r="N19" s="5"/>
      <c r="O19" s="5"/>
      <c r="P19" s="5"/>
      <c r="Q19" s="5"/>
      <c r="R19" s="5"/>
      <c r="S19" s="5"/>
      <c r="T19" s="5"/>
      <c r="U19" s="5"/>
      <c r="V19" s="5"/>
      <c r="W19" s="5"/>
      <c r="X19" s="5"/>
      <c r="Y19" s="5"/>
      <c r="Z19" s="5"/>
    </row>
    <row r="20" spans="1:26" ht="12.75" customHeight="1" x14ac:dyDescent="0.25">
      <c r="A20" s="4"/>
      <c r="B20" s="5" t="s">
        <v>15</v>
      </c>
      <c r="C20" s="5"/>
      <c r="D20" s="5"/>
      <c r="E20" s="5"/>
      <c r="F20" s="5"/>
      <c r="G20" s="5"/>
      <c r="H20" s="5"/>
      <c r="I20" s="5"/>
      <c r="J20" s="5"/>
      <c r="K20" s="5"/>
      <c r="L20" s="5"/>
      <c r="M20" s="5"/>
      <c r="N20" s="5"/>
      <c r="O20" s="5"/>
      <c r="P20" s="5"/>
      <c r="Q20" s="5"/>
      <c r="R20" s="5"/>
      <c r="S20" s="5"/>
      <c r="T20" s="5"/>
      <c r="U20" s="5"/>
      <c r="V20" s="5"/>
      <c r="W20" s="5"/>
      <c r="X20" s="5"/>
      <c r="Y20" s="5"/>
      <c r="Z20" s="5"/>
    </row>
    <row r="21" spans="1:26" ht="12.75" customHeight="1" x14ac:dyDescent="0.25">
      <c r="A21" s="4">
        <v>6</v>
      </c>
      <c r="B21" s="5" t="s">
        <v>16</v>
      </c>
      <c r="C21" s="5"/>
      <c r="D21" s="5"/>
      <c r="E21" s="5"/>
      <c r="F21" s="5"/>
      <c r="G21" s="5"/>
      <c r="H21" s="5"/>
      <c r="I21" s="5"/>
      <c r="J21" s="5"/>
      <c r="K21" s="5"/>
      <c r="L21" s="5"/>
      <c r="M21" s="5"/>
      <c r="N21" s="5"/>
      <c r="O21" s="5"/>
      <c r="P21" s="5"/>
      <c r="Q21" s="5"/>
      <c r="R21" s="5"/>
      <c r="S21" s="5"/>
      <c r="T21" s="5"/>
      <c r="U21" s="5"/>
      <c r="V21" s="5"/>
      <c r="W21" s="5"/>
      <c r="X21" s="5"/>
      <c r="Y21" s="5"/>
      <c r="Z21" s="5"/>
    </row>
    <row r="22" spans="1:26" ht="12.75" customHeight="1" x14ac:dyDescent="0.25">
      <c r="A22" s="4"/>
      <c r="B22" s="5" t="s">
        <v>17</v>
      </c>
      <c r="C22" s="5"/>
      <c r="D22" s="5"/>
      <c r="E22" s="5"/>
      <c r="F22" s="5"/>
      <c r="G22" s="5"/>
      <c r="H22" s="5"/>
      <c r="I22" s="5"/>
      <c r="J22" s="5"/>
      <c r="K22" s="5"/>
      <c r="L22" s="5"/>
      <c r="M22" s="5"/>
      <c r="N22" s="5"/>
      <c r="O22" s="5"/>
      <c r="P22" s="5"/>
      <c r="Q22" s="5"/>
      <c r="R22" s="5"/>
      <c r="S22" s="5"/>
      <c r="T22" s="5"/>
      <c r="U22" s="5"/>
      <c r="V22" s="5"/>
      <c r="W22" s="5"/>
      <c r="X22" s="5"/>
      <c r="Y22" s="5"/>
      <c r="Z22" s="5"/>
    </row>
    <row r="23" spans="1:26" ht="12.75" customHeight="1" x14ac:dyDescent="0.25">
      <c r="A23" s="4"/>
      <c r="B23" s="5" t="s">
        <v>18</v>
      </c>
      <c r="C23" s="5"/>
      <c r="D23" s="5"/>
      <c r="E23" s="5"/>
      <c r="F23" s="5"/>
      <c r="G23" s="5"/>
      <c r="H23" s="5"/>
      <c r="I23" s="5"/>
      <c r="J23" s="5"/>
      <c r="K23" s="5"/>
      <c r="L23" s="5"/>
      <c r="M23" s="5"/>
      <c r="N23" s="5"/>
      <c r="O23" s="5"/>
      <c r="P23" s="5"/>
      <c r="Q23" s="5"/>
      <c r="R23" s="5"/>
      <c r="S23" s="5"/>
      <c r="T23" s="5"/>
      <c r="U23" s="5"/>
      <c r="V23" s="5"/>
      <c r="W23" s="5"/>
      <c r="X23" s="5"/>
      <c r="Y23" s="5"/>
      <c r="Z23" s="5"/>
    </row>
    <row r="24" spans="1:26" ht="12.75" customHeight="1" x14ac:dyDescent="0.25">
      <c r="A24" s="4"/>
      <c r="B24" s="5" t="s">
        <v>19</v>
      </c>
      <c r="C24" s="5"/>
      <c r="D24" s="5"/>
      <c r="E24" s="5"/>
      <c r="F24" s="5"/>
      <c r="G24" s="5"/>
      <c r="H24" s="5"/>
      <c r="I24" s="5"/>
      <c r="J24" s="5"/>
      <c r="K24" s="5"/>
      <c r="L24" s="5"/>
      <c r="M24" s="5"/>
      <c r="N24" s="5"/>
      <c r="O24" s="5"/>
      <c r="P24" s="5"/>
      <c r="Q24" s="5"/>
      <c r="R24" s="5"/>
      <c r="S24" s="5"/>
      <c r="T24" s="5"/>
      <c r="U24" s="5"/>
      <c r="V24" s="5"/>
      <c r="W24" s="5"/>
      <c r="X24" s="5"/>
      <c r="Y24" s="5"/>
      <c r="Z24" s="5"/>
    </row>
    <row r="25" spans="1:26" ht="12.75" customHeight="1" x14ac:dyDescent="0.25">
      <c r="A25" s="4">
        <v>7</v>
      </c>
      <c r="B25" s="359" t="s">
        <v>314</v>
      </c>
      <c r="C25" s="5"/>
      <c r="D25" s="5"/>
      <c r="E25" s="5"/>
      <c r="F25" s="5"/>
      <c r="G25" s="5"/>
      <c r="H25" s="5"/>
      <c r="I25" s="5"/>
      <c r="J25" s="5"/>
      <c r="K25" s="5"/>
      <c r="L25" s="5"/>
      <c r="M25" s="5"/>
      <c r="N25" s="5"/>
      <c r="O25" s="5"/>
      <c r="P25" s="5"/>
      <c r="Q25" s="5"/>
      <c r="R25" s="5"/>
      <c r="S25" s="5"/>
      <c r="T25" s="5"/>
      <c r="U25" s="5"/>
      <c r="V25" s="5"/>
      <c r="W25" s="5"/>
      <c r="X25" s="5"/>
      <c r="Y25" s="5"/>
      <c r="Z25" s="5"/>
    </row>
    <row r="26" spans="1:26" ht="12.75" customHeight="1" x14ac:dyDescent="0.25">
      <c r="A26" s="4"/>
      <c r="B26" s="359" t="s">
        <v>20</v>
      </c>
      <c r="C26" s="5"/>
      <c r="D26" s="5"/>
      <c r="E26" s="5"/>
      <c r="F26" s="5"/>
      <c r="G26" s="5"/>
      <c r="H26" s="5"/>
      <c r="I26" s="5"/>
      <c r="J26" s="5"/>
      <c r="K26" s="5"/>
      <c r="L26" s="5"/>
      <c r="M26" s="5"/>
      <c r="N26" s="5"/>
      <c r="O26" s="5"/>
      <c r="P26" s="5"/>
      <c r="Q26" s="5"/>
      <c r="R26" s="5"/>
      <c r="S26" s="5"/>
      <c r="T26" s="5"/>
      <c r="U26" s="5"/>
      <c r="V26" s="5"/>
      <c r="W26" s="5"/>
      <c r="X26" s="5"/>
      <c r="Y26" s="5"/>
      <c r="Z26" s="5"/>
    </row>
    <row r="27" spans="1:26" ht="12.75" customHeight="1" x14ac:dyDescent="0.25">
      <c r="A27" s="4">
        <v>8</v>
      </c>
      <c r="B27" s="5" t="s">
        <v>21</v>
      </c>
      <c r="C27" s="5"/>
      <c r="D27" s="5"/>
      <c r="E27" s="5"/>
      <c r="F27" s="5"/>
      <c r="G27" s="5"/>
      <c r="H27" s="5"/>
      <c r="I27" s="5"/>
      <c r="J27" s="5"/>
      <c r="K27" s="5"/>
      <c r="L27" s="5"/>
      <c r="M27" s="5"/>
      <c r="N27" s="5"/>
      <c r="O27" s="5"/>
      <c r="P27" s="5"/>
      <c r="Q27" s="5"/>
      <c r="R27" s="5"/>
      <c r="S27" s="5"/>
      <c r="T27" s="5"/>
      <c r="U27" s="5"/>
      <c r="V27" s="5"/>
      <c r="W27" s="5"/>
      <c r="X27" s="5"/>
      <c r="Y27" s="5"/>
      <c r="Z27" s="5"/>
    </row>
    <row r="28" spans="1:26" ht="12.75" customHeight="1" x14ac:dyDescent="0.2">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8" customHeight="1" x14ac:dyDescent="0.25">
      <c r="A29" s="4" t="s">
        <v>22</v>
      </c>
      <c r="B29" s="6"/>
      <c r="C29" s="4" t="s">
        <v>231</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5">
      <c r="A30" s="7"/>
      <c r="B30" s="6"/>
      <c r="C30" s="4" t="s">
        <v>232</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5">
      <c r="A31" s="7"/>
      <c r="B31" s="6"/>
      <c r="C31" s="4" t="s">
        <v>234</v>
      </c>
      <c r="D31" s="2"/>
      <c r="E31" s="2"/>
      <c r="F31" s="2"/>
      <c r="G31" s="2"/>
      <c r="H31" s="2"/>
      <c r="I31" s="2"/>
      <c r="J31" s="2"/>
      <c r="K31" s="2"/>
      <c r="L31" s="2"/>
      <c r="M31" s="2"/>
      <c r="N31" s="2"/>
      <c r="O31" s="2"/>
      <c r="P31" s="2"/>
      <c r="Q31" s="2"/>
      <c r="R31" s="2"/>
      <c r="S31" s="2"/>
      <c r="T31" s="2"/>
      <c r="U31" s="2"/>
      <c r="V31" s="2"/>
      <c r="W31" s="2"/>
      <c r="X31" s="2"/>
      <c r="Y31" s="2"/>
      <c r="Z31" s="2"/>
    </row>
    <row r="32" spans="1:26" ht="15.75" x14ac:dyDescent="0.25">
      <c r="C32" s="4" t="s">
        <v>23</v>
      </c>
    </row>
  </sheetData>
  <mergeCells count="1">
    <mergeCell ref="B4:M4"/>
  </mergeCells>
  <pageMargins left="0.7" right="0.7" top="0.75" bottom="0.75"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5"/>
  <sheetViews>
    <sheetView topLeftCell="A19" zoomScale="110" zoomScaleNormal="110" zoomScalePageLayoutView="110" workbookViewId="0">
      <selection activeCell="B58" sqref="B58:E58"/>
    </sheetView>
  </sheetViews>
  <sheetFormatPr defaultColWidth="8.7109375" defaultRowHeight="12.75" x14ac:dyDescent="0.2"/>
  <cols>
    <col min="1" max="1" width="36.42578125" customWidth="1"/>
    <col min="2" max="5" width="15.7109375" customWidth="1"/>
    <col min="6" max="6" width="45.7109375" customWidth="1"/>
    <col min="7" max="26" width="8.7109375" customWidth="1"/>
    <col min="27" max="1025" width="14.42578125" customWidth="1"/>
  </cols>
  <sheetData>
    <row r="1" spans="1:26" ht="12.75" customHeight="1" x14ac:dyDescent="0.3">
      <c r="A1" s="82" t="str">
        <f>'Page 3-Assumptions'!A1</f>
        <v>Proposed School Name</v>
      </c>
      <c r="B1" s="83"/>
      <c r="C1" s="83"/>
      <c r="D1" s="83"/>
      <c r="E1" s="15"/>
      <c r="F1" s="84" t="s">
        <v>103</v>
      </c>
      <c r="G1" s="2"/>
      <c r="H1" s="2"/>
      <c r="I1" s="2"/>
      <c r="J1" s="2"/>
      <c r="K1" s="2"/>
      <c r="L1" s="2"/>
      <c r="M1" s="2"/>
      <c r="N1" s="2"/>
      <c r="O1" s="2"/>
      <c r="P1" s="2"/>
      <c r="Q1" s="2"/>
      <c r="R1" s="2"/>
      <c r="S1" s="2"/>
      <c r="T1" s="2"/>
      <c r="U1" s="2"/>
      <c r="V1" s="2"/>
      <c r="W1" s="2"/>
      <c r="X1" s="2"/>
      <c r="Y1" s="2"/>
      <c r="Z1" s="2"/>
    </row>
    <row r="2" spans="1:26" ht="12.75" customHeight="1" x14ac:dyDescent="0.3">
      <c r="A2" s="85" t="str">
        <f>B3</f>
        <v>YEAR 4</v>
      </c>
      <c r="B2" s="21"/>
      <c r="C2" s="21"/>
      <c r="D2" s="21"/>
      <c r="E2" s="18"/>
      <c r="F2" s="86"/>
      <c r="G2" s="2"/>
      <c r="H2" s="2"/>
      <c r="I2" s="2"/>
      <c r="J2" s="2"/>
      <c r="K2" s="2"/>
      <c r="L2" s="2"/>
      <c r="M2" s="2"/>
      <c r="N2" s="2"/>
      <c r="O2" s="2"/>
      <c r="P2" s="2"/>
      <c r="Q2" s="2"/>
      <c r="R2" s="2"/>
      <c r="S2" s="2"/>
      <c r="T2" s="2"/>
      <c r="U2" s="2"/>
      <c r="V2" s="2"/>
      <c r="W2" s="2"/>
      <c r="X2" s="2"/>
      <c r="Y2" s="2"/>
      <c r="Z2" s="2"/>
    </row>
    <row r="3" spans="1:26" ht="12.75" customHeight="1" x14ac:dyDescent="0.2">
      <c r="A3" s="87"/>
      <c r="B3" s="356" t="str">
        <f>'Page 10-6 yr Budget-detail'!F4</f>
        <v>YEAR 4</v>
      </c>
      <c r="C3" s="356"/>
      <c r="D3" s="356"/>
      <c r="E3" s="356"/>
      <c r="F3" s="124"/>
      <c r="G3" s="88"/>
      <c r="H3" s="88"/>
      <c r="I3" s="88"/>
      <c r="J3" s="88"/>
      <c r="K3" s="88"/>
      <c r="L3" s="88"/>
      <c r="M3" s="88"/>
      <c r="N3" s="88"/>
      <c r="O3" s="88"/>
      <c r="P3" s="88"/>
      <c r="Q3" s="88"/>
      <c r="R3" s="88"/>
      <c r="S3" s="88"/>
      <c r="T3" s="88"/>
      <c r="U3" s="88"/>
      <c r="V3" s="88"/>
      <c r="W3" s="88"/>
      <c r="X3" s="88"/>
      <c r="Y3" s="88"/>
      <c r="Z3" s="88"/>
    </row>
    <row r="4" spans="1:26" ht="12.75" customHeight="1" x14ac:dyDescent="0.2">
      <c r="A4" s="20"/>
      <c r="B4" s="89" t="s">
        <v>104</v>
      </c>
      <c r="C4" s="89" t="s">
        <v>105</v>
      </c>
      <c r="D4" s="89" t="s">
        <v>106</v>
      </c>
      <c r="E4" s="89" t="s">
        <v>102</v>
      </c>
      <c r="F4" s="295" t="s">
        <v>254</v>
      </c>
      <c r="G4" s="88"/>
      <c r="H4" s="88"/>
      <c r="I4" s="88"/>
      <c r="J4" s="88"/>
      <c r="K4" s="88"/>
      <c r="L4" s="88"/>
      <c r="M4" s="88"/>
      <c r="N4" s="88"/>
      <c r="O4" s="88"/>
      <c r="P4" s="88"/>
      <c r="Q4" s="88"/>
      <c r="R4" s="88"/>
      <c r="S4" s="88"/>
      <c r="T4" s="88"/>
      <c r="U4" s="88"/>
      <c r="V4" s="88"/>
      <c r="W4" s="88"/>
      <c r="X4" s="88"/>
      <c r="Y4" s="88"/>
      <c r="Z4" s="88"/>
    </row>
    <row r="5" spans="1:26" ht="12.75" customHeight="1" x14ac:dyDescent="0.2">
      <c r="A5" s="322" t="s">
        <v>283</v>
      </c>
      <c r="B5" s="91"/>
      <c r="C5" s="91"/>
      <c r="D5" s="91"/>
      <c r="E5" s="127">
        <f>'Page 1-Enrollment Plan'!E21</f>
        <v>0</v>
      </c>
      <c r="F5" s="126"/>
      <c r="G5" s="88"/>
      <c r="H5" s="88"/>
      <c r="I5" s="88"/>
      <c r="J5" s="88"/>
      <c r="K5" s="88"/>
      <c r="L5" s="88"/>
      <c r="M5" s="88"/>
      <c r="N5" s="88"/>
      <c r="O5" s="88"/>
      <c r="P5" s="88"/>
      <c r="Q5" s="88"/>
      <c r="R5" s="88"/>
      <c r="S5" s="88"/>
      <c r="T5" s="88"/>
      <c r="U5" s="88"/>
      <c r="V5" s="88"/>
      <c r="W5" s="88"/>
      <c r="X5" s="88"/>
      <c r="Y5" s="88"/>
      <c r="Z5" s="88"/>
    </row>
    <row r="6" spans="1:26" ht="12.75" customHeight="1" x14ac:dyDescent="0.2">
      <c r="A6" s="90" t="s">
        <v>107</v>
      </c>
      <c r="B6" s="91"/>
      <c r="C6" s="91"/>
      <c r="D6" s="91"/>
      <c r="E6" s="129">
        <f>'Page 1-Enrollment Plan'!E23</f>
        <v>0</v>
      </c>
      <c r="F6" s="323"/>
      <c r="G6" s="88"/>
      <c r="H6" s="88"/>
      <c r="I6" s="88"/>
      <c r="J6" s="88"/>
      <c r="K6" s="88"/>
      <c r="L6" s="88"/>
      <c r="M6" s="88"/>
      <c r="N6" s="88"/>
      <c r="O6" s="88"/>
      <c r="P6" s="88"/>
      <c r="Q6" s="88"/>
      <c r="R6" s="88"/>
      <c r="S6" s="88"/>
      <c r="T6" s="88"/>
      <c r="U6" s="88"/>
      <c r="V6" s="88"/>
      <c r="W6" s="88"/>
      <c r="X6" s="88"/>
      <c r="Y6" s="88"/>
      <c r="Z6" s="88"/>
    </row>
    <row r="7" spans="1:26" ht="12.75" customHeight="1" x14ac:dyDescent="0.2">
      <c r="A7" s="20" t="s">
        <v>50</v>
      </c>
      <c r="B7" s="91"/>
      <c r="C7" s="91"/>
      <c r="D7" s="91"/>
      <c r="E7" s="94"/>
      <c r="F7" s="323"/>
      <c r="G7" s="88"/>
      <c r="H7" s="88"/>
      <c r="I7" s="88"/>
      <c r="J7" s="88"/>
      <c r="K7" s="88"/>
      <c r="L7" s="88"/>
      <c r="M7" s="88"/>
      <c r="N7" s="88"/>
      <c r="O7" s="88"/>
      <c r="P7" s="88"/>
      <c r="Q7" s="88"/>
      <c r="R7" s="88"/>
      <c r="S7" s="88"/>
      <c r="T7" s="88"/>
      <c r="U7" s="88"/>
      <c r="V7" s="88"/>
      <c r="W7" s="88"/>
      <c r="X7" s="88"/>
      <c r="Y7" s="88"/>
      <c r="Z7" s="88"/>
    </row>
    <row r="8" spans="1:26" ht="42" customHeight="1" x14ac:dyDescent="0.2">
      <c r="A8" s="95" t="s">
        <v>108</v>
      </c>
      <c r="B8" s="96"/>
      <c r="C8" s="96"/>
      <c r="D8" s="96"/>
      <c r="E8" s="98">
        <f t="shared" ref="E8:E28" si="0">SUM(B8:D8)</f>
        <v>0</v>
      </c>
      <c r="F8" s="332"/>
      <c r="G8" s="2"/>
      <c r="H8" s="2"/>
      <c r="I8" s="2"/>
      <c r="J8" s="2"/>
      <c r="K8" s="2"/>
      <c r="L8" s="2"/>
      <c r="M8" s="2"/>
      <c r="N8" s="2"/>
      <c r="O8" s="2"/>
      <c r="P8" s="2"/>
      <c r="Q8" s="2"/>
      <c r="R8" s="2"/>
      <c r="S8" s="2"/>
      <c r="T8" s="2"/>
      <c r="U8" s="2"/>
      <c r="V8" s="2"/>
      <c r="W8" s="2"/>
      <c r="X8" s="2"/>
      <c r="Y8" s="2"/>
      <c r="Z8" s="2"/>
    </row>
    <row r="9" spans="1:26" ht="12.75" customHeight="1" x14ac:dyDescent="0.2">
      <c r="A9" s="95" t="s">
        <v>109</v>
      </c>
      <c r="B9" s="99"/>
      <c r="C9" s="99">
        <v>0</v>
      </c>
      <c r="D9" s="99">
        <v>0</v>
      </c>
      <c r="E9" s="98">
        <f t="shared" si="0"/>
        <v>0</v>
      </c>
      <c r="F9" s="325"/>
      <c r="G9" s="2"/>
      <c r="H9" s="2"/>
      <c r="I9" s="2"/>
      <c r="J9" s="2"/>
      <c r="K9" s="2"/>
      <c r="L9" s="2"/>
      <c r="M9" s="2"/>
      <c r="N9" s="2"/>
      <c r="O9" s="2"/>
      <c r="P9" s="2"/>
      <c r="Q9" s="2"/>
      <c r="R9" s="2"/>
      <c r="S9" s="2"/>
      <c r="T9" s="2"/>
      <c r="U9" s="2"/>
      <c r="V9" s="2"/>
      <c r="W9" s="2"/>
      <c r="X9" s="2"/>
      <c r="Y9" s="2"/>
      <c r="Z9" s="2"/>
    </row>
    <row r="10" spans="1:26" ht="12.75" customHeight="1" x14ac:dyDescent="0.2">
      <c r="A10" s="95" t="s">
        <v>110</v>
      </c>
      <c r="B10" s="96"/>
      <c r="C10" s="96"/>
      <c r="D10" s="96"/>
      <c r="E10" s="98">
        <f t="shared" si="0"/>
        <v>0</v>
      </c>
      <c r="F10" s="325"/>
      <c r="G10" s="2"/>
      <c r="H10" s="2"/>
      <c r="I10" s="2"/>
      <c r="J10" s="2"/>
      <c r="K10" s="2"/>
      <c r="L10" s="2"/>
      <c r="M10" s="2"/>
      <c r="N10" s="2"/>
      <c r="O10" s="2"/>
      <c r="P10" s="2"/>
      <c r="Q10" s="2"/>
      <c r="R10" s="2"/>
      <c r="S10" s="2"/>
      <c r="T10" s="2"/>
      <c r="U10" s="2"/>
      <c r="V10" s="2"/>
      <c r="W10" s="2"/>
      <c r="X10" s="2"/>
      <c r="Y10" s="2"/>
      <c r="Z10" s="2"/>
    </row>
    <row r="11" spans="1:26" ht="12.75" customHeight="1" x14ac:dyDescent="0.2">
      <c r="A11" s="95" t="s">
        <v>111</v>
      </c>
      <c r="B11" s="96"/>
      <c r="C11" s="96"/>
      <c r="D11" s="96"/>
      <c r="E11" s="98">
        <f t="shared" si="0"/>
        <v>0</v>
      </c>
      <c r="F11" s="325"/>
      <c r="G11" s="2"/>
      <c r="H11" s="2"/>
      <c r="I11" s="2"/>
      <c r="J11" s="2"/>
      <c r="K11" s="2"/>
      <c r="L11" s="2"/>
      <c r="M11" s="2"/>
      <c r="N11" s="2"/>
      <c r="O11" s="2"/>
      <c r="P11" s="2"/>
      <c r="Q11" s="2"/>
      <c r="R11" s="2"/>
      <c r="S11" s="2"/>
      <c r="T11" s="2"/>
      <c r="U11" s="2"/>
      <c r="V11" s="2"/>
      <c r="W11" s="2"/>
      <c r="X11" s="2"/>
      <c r="Y11" s="2"/>
      <c r="Z11" s="2"/>
    </row>
    <row r="12" spans="1:26" ht="12.75" customHeight="1" x14ac:dyDescent="0.2">
      <c r="A12" s="95" t="s">
        <v>112</v>
      </c>
      <c r="B12" s="96">
        <f>B73</f>
        <v>0</v>
      </c>
      <c r="C12" s="96"/>
      <c r="D12" s="96"/>
      <c r="E12" s="98">
        <f t="shared" si="0"/>
        <v>0</v>
      </c>
      <c r="F12" s="325"/>
      <c r="G12" s="2"/>
      <c r="H12" s="2"/>
      <c r="I12" s="2"/>
      <c r="J12" s="2"/>
      <c r="K12" s="2"/>
      <c r="L12" s="2"/>
      <c r="M12" s="2"/>
      <c r="N12" s="2"/>
      <c r="O12" s="2"/>
      <c r="P12" s="2"/>
      <c r="Q12" s="2"/>
      <c r="R12" s="2"/>
      <c r="S12" s="2"/>
      <c r="T12" s="2"/>
      <c r="U12" s="2"/>
      <c r="V12" s="2"/>
      <c r="W12" s="2"/>
      <c r="X12" s="2"/>
      <c r="Y12" s="2"/>
      <c r="Z12" s="2"/>
    </row>
    <row r="13" spans="1:26" ht="12.75" customHeight="1" x14ac:dyDescent="0.2">
      <c r="A13" s="95" t="s">
        <v>113</v>
      </c>
      <c r="B13" s="96">
        <f>100*E5*0.8</f>
        <v>0</v>
      </c>
      <c r="C13" s="96"/>
      <c r="D13" s="96"/>
      <c r="E13" s="98">
        <f t="shared" si="0"/>
        <v>0</v>
      </c>
      <c r="F13" s="325"/>
      <c r="G13" s="2"/>
      <c r="H13" s="2"/>
      <c r="I13" s="2"/>
      <c r="J13" s="2"/>
      <c r="K13" s="2"/>
      <c r="L13" s="2"/>
      <c r="M13" s="2"/>
      <c r="N13" s="2"/>
      <c r="O13" s="2"/>
      <c r="P13" s="2"/>
      <c r="Q13" s="2"/>
      <c r="R13" s="2"/>
      <c r="S13" s="2"/>
      <c r="T13" s="2"/>
      <c r="U13" s="2"/>
      <c r="V13" s="2"/>
      <c r="W13" s="2"/>
      <c r="X13" s="2"/>
      <c r="Y13" s="2"/>
      <c r="Z13" s="2"/>
    </row>
    <row r="14" spans="1:26" ht="12.75" customHeight="1" x14ac:dyDescent="0.2">
      <c r="A14" s="101" t="s">
        <v>114</v>
      </c>
      <c r="B14" s="96"/>
      <c r="C14" s="96"/>
      <c r="D14" s="96"/>
      <c r="E14" s="98">
        <f t="shared" si="0"/>
        <v>0</v>
      </c>
      <c r="F14" s="325"/>
      <c r="G14" s="2"/>
      <c r="H14" s="2"/>
      <c r="I14" s="2"/>
      <c r="J14" s="2"/>
      <c r="K14" s="2"/>
      <c r="L14" s="2"/>
      <c r="M14" s="2"/>
      <c r="N14" s="2"/>
      <c r="O14" s="2"/>
      <c r="P14" s="2"/>
      <c r="Q14" s="2"/>
      <c r="R14" s="2"/>
      <c r="S14" s="2"/>
      <c r="T14" s="2"/>
      <c r="U14" s="2"/>
      <c r="V14" s="2"/>
      <c r="W14" s="2"/>
      <c r="X14" s="2"/>
      <c r="Y14" s="2"/>
      <c r="Z14" s="2"/>
    </row>
    <row r="15" spans="1:26" ht="12.75" customHeight="1" x14ac:dyDescent="0.2">
      <c r="A15" s="101" t="s">
        <v>115</v>
      </c>
      <c r="B15" s="99">
        <f>E6*'Page 3-Assumptions'!F6</f>
        <v>0</v>
      </c>
      <c r="C15" s="99">
        <v>0</v>
      </c>
      <c r="D15" s="99">
        <v>0</v>
      </c>
      <c r="E15" s="98">
        <f t="shared" si="0"/>
        <v>0</v>
      </c>
      <c r="F15" s="325"/>
      <c r="G15" s="2"/>
      <c r="H15" s="2"/>
      <c r="I15" s="2"/>
      <c r="J15" s="2"/>
      <c r="K15" s="2"/>
      <c r="L15" s="2"/>
      <c r="M15" s="2"/>
      <c r="N15" s="2"/>
      <c r="O15" s="2"/>
      <c r="P15" s="2"/>
      <c r="Q15" s="2"/>
      <c r="R15" s="2"/>
      <c r="S15" s="2"/>
      <c r="T15" s="2"/>
      <c r="U15" s="2"/>
      <c r="V15" s="2"/>
      <c r="W15" s="2"/>
      <c r="X15" s="2"/>
      <c r="Y15" s="2"/>
      <c r="Z15" s="2"/>
    </row>
    <row r="16" spans="1:26" ht="12.75" customHeight="1" x14ac:dyDescent="0.2">
      <c r="A16" s="101" t="s">
        <v>116</v>
      </c>
      <c r="B16" s="99">
        <f>'Page 3-Assumptions'!F7</f>
        <v>0</v>
      </c>
      <c r="C16" s="99">
        <v>0</v>
      </c>
      <c r="D16" s="99">
        <v>0</v>
      </c>
      <c r="E16" s="98">
        <f t="shared" si="0"/>
        <v>0</v>
      </c>
      <c r="F16" s="325"/>
      <c r="G16" s="2"/>
      <c r="H16" s="2"/>
      <c r="I16" s="2"/>
      <c r="J16" s="2"/>
      <c r="K16" s="2"/>
      <c r="L16" s="2"/>
      <c r="M16" s="2"/>
      <c r="N16" s="2"/>
      <c r="O16" s="2"/>
      <c r="P16" s="2"/>
      <c r="Q16" s="2"/>
      <c r="R16" s="2"/>
      <c r="S16" s="2"/>
      <c r="T16" s="2"/>
      <c r="U16" s="2"/>
      <c r="V16" s="2"/>
      <c r="W16" s="2"/>
      <c r="X16" s="2"/>
      <c r="Y16" s="2"/>
      <c r="Z16" s="2"/>
    </row>
    <row r="17" spans="1:26" ht="12.75" customHeight="1" x14ac:dyDescent="0.2">
      <c r="A17" s="95" t="s">
        <v>54</v>
      </c>
      <c r="B17" s="99">
        <v>0</v>
      </c>
      <c r="C17" s="99">
        <f>'Page 3-Assumptions'!$F$8</f>
        <v>0</v>
      </c>
      <c r="D17" s="99">
        <v>0</v>
      </c>
      <c r="E17" s="98">
        <f t="shared" si="0"/>
        <v>0</v>
      </c>
      <c r="F17" s="325"/>
      <c r="G17" s="2"/>
      <c r="H17" s="2"/>
      <c r="I17" s="2"/>
      <c r="J17" s="2"/>
      <c r="K17" s="2"/>
      <c r="L17" s="2"/>
      <c r="M17" s="2"/>
      <c r="N17" s="2"/>
      <c r="O17" s="2"/>
      <c r="P17" s="2"/>
      <c r="Q17" s="2"/>
      <c r="R17" s="2"/>
      <c r="S17" s="2"/>
      <c r="T17" s="2"/>
      <c r="U17" s="2"/>
      <c r="V17" s="2"/>
      <c r="W17" s="2"/>
      <c r="X17" s="2"/>
      <c r="Y17" s="2"/>
      <c r="Z17" s="2"/>
    </row>
    <row r="18" spans="1:26" ht="12.75" customHeight="1" x14ac:dyDescent="0.2">
      <c r="A18" s="95" t="s">
        <v>55</v>
      </c>
      <c r="B18" s="99">
        <f>'Page 3-Assumptions'!F9</f>
        <v>500</v>
      </c>
      <c r="C18" s="99">
        <v>0</v>
      </c>
      <c r="D18" s="99">
        <v>0</v>
      </c>
      <c r="E18" s="98">
        <f t="shared" si="0"/>
        <v>500</v>
      </c>
      <c r="F18" s="325"/>
      <c r="G18" s="2"/>
      <c r="H18" s="2"/>
      <c r="I18" s="2"/>
      <c r="J18" s="2"/>
      <c r="K18" s="2"/>
      <c r="L18" s="2"/>
      <c r="M18" s="2"/>
      <c r="N18" s="2"/>
      <c r="O18" s="2"/>
      <c r="P18" s="2"/>
      <c r="Q18" s="2"/>
      <c r="R18" s="2"/>
      <c r="S18" s="2"/>
      <c r="T18" s="2"/>
      <c r="U18" s="2"/>
      <c r="V18" s="2"/>
      <c r="W18" s="2"/>
      <c r="X18" s="2"/>
      <c r="Y18" s="2"/>
      <c r="Z18" s="2"/>
    </row>
    <row r="19" spans="1:26" ht="12.75" customHeight="1" x14ac:dyDescent="0.2">
      <c r="A19" s="95" t="s">
        <v>118</v>
      </c>
      <c r="B19" s="97">
        <v>0</v>
      </c>
      <c r="C19" s="96"/>
      <c r="D19" s="96"/>
      <c r="E19" s="98">
        <f t="shared" si="0"/>
        <v>0</v>
      </c>
      <c r="F19" s="325"/>
      <c r="G19" s="2"/>
      <c r="H19" s="2"/>
      <c r="I19" s="2"/>
      <c r="J19" s="2"/>
      <c r="K19" s="2"/>
      <c r="L19" s="2"/>
      <c r="M19" s="2"/>
      <c r="N19" s="2"/>
      <c r="O19" s="2"/>
      <c r="P19" s="2"/>
      <c r="Q19" s="2"/>
      <c r="R19" s="2"/>
      <c r="S19" s="2"/>
      <c r="T19" s="2"/>
      <c r="U19" s="2"/>
      <c r="V19" s="2"/>
      <c r="W19" s="2"/>
      <c r="X19" s="2"/>
      <c r="Y19" s="2"/>
      <c r="Z19" s="2"/>
    </row>
    <row r="20" spans="1:26" ht="12.75" customHeight="1" x14ac:dyDescent="0.2">
      <c r="A20" s="95" t="s">
        <v>56</v>
      </c>
      <c r="B20" s="99">
        <f>'Page 3-Assumptions'!F10</f>
        <v>0</v>
      </c>
      <c r="C20" s="99">
        <v>0</v>
      </c>
      <c r="D20" s="99">
        <v>0</v>
      </c>
      <c r="E20" s="98">
        <f t="shared" si="0"/>
        <v>0</v>
      </c>
      <c r="F20" s="325"/>
      <c r="G20" s="2"/>
      <c r="H20" s="2"/>
      <c r="I20" s="2"/>
      <c r="J20" s="2"/>
      <c r="K20" s="2"/>
      <c r="L20" s="2"/>
      <c r="M20" s="2"/>
      <c r="N20" s="2"/>
      <c r="O20" s="2"/>
      <c r="P20" s="2"/>
      <c r="Q20" s="2"/>
      <c r="R20" s="2"/>
      <c r="S20" s="2"/>
      <c r="T20" s="2"/>
      <c r="U20" s="2"/>
      <c r="V20" s="2"/>
      <c r="W20" s="2"/>
      <c r="X20" s="2"/>
      <c r="Y20" s="2"/>
      <c r="Z20" s="2"/>
    </row>
    <row r="21" spans="1:26" ht="12.75" customHeight="1" x14ac:dyDescent="0.2">
      <c r="A21" s="95" t="s">
        <v>235</v>
      </c>
      <c r="B21" s="99">
        <f>'Page 3-Assumptions'!F11</f>
        <v>0</v>
      </c>
      <c r="C21" s="99">
        <v>0</v>
      </c>
      <c r="D21" s="99">
        <v>0</v>
      </c>
      <c r="E21" s="98"/>
      <c r="F21" s="325"/>
      <c r="G21" s="2"/>
      <c r="H21" s="2"/>
      <c r="I21" s="2"/>
      <c r="J21" s="2"/>
      <c r="K21" s="2"/>
      <c r="L21" s="2"/>
      <c r="M21" s="2"/>
      <c r="N21" s="2"/>
      <c r="O21" s="2"/>
      <c r="P21" s="2"/>
      <c r="Q21" s="2"/>
      <c r="R21" s="2"/>
      <c r="S21" s="2"/>
      <c r="T21" s="2"/>
      <c r="U21" s="2"/>
      <c r="V21" s="2"/>
      <c r="W21" s="2"/>
      <c r="X21" s="2"/>
      <c r="Y21" s="2"/>
      <c r="Z21" s="2"/>
    </row>
    <row r="22" spans="1:26" ht="12.75" customHeight="1" x14ac:dyDescent="0.2">
      <c r="A22" s="130" t="s">
        <v>58</v>
      </c>
      <c r="B22" s="99">
        <v>0</v>
      </c>
      <c r="C22" s="99" t="str">
        <f>'Page 3-Assumptions'!$F$12</f>
        <v>N/A</v>
      </c>
      <c r="D22" s="99">
        <v>0</v>
      </c>
      <c r="E22" s="98">
        <f t="shared" si="0"/>
        <v>0</v>
      </c>
      <c r="F22" s="325"/>
      <c r="G22" s="2"/>
      <c r="H22" s="2"/>
      <c r="I22" s="2"/>
      <c r="J22" s="2"/>
      <c r="K22" s="2"/>
      <c r="L22" s="2"/>
      <c r="M22" s="2"/>
      <c r="N22" s="2"/>
      <c r="O22" s="2"/>
      <c r="P22" s="2"/>
      <c r="Q22" s="2"/>
      <c r="R22" s="2"/>
      <c r="S22" s="2"/>
      <c r="T22" s="2"/>
      <c r="U22" s="2"/>
      <c r="V22" s="2"/>
      <c r="W22" s="2"/>
      <c r="X22" s="2"/>
      <c r="Y22" s="2"/>
      <c r="Z22" s="2"/>
    </row>
    <row r="23" spans="1:26" ht="12.75" customHeight="1" x14ac:dyDescent="0.2">
      <c r="A23" s="130" t="s">
        <v>119</v>
      </c>
      <c r="B23" s="99">
        <v>0</v>
      </c>
      <c r="C23" s="99">
        <f>'Page 3-Assumptions'!$F$13</f>
        <v>0</v>
      </c>
      <c r="D23" s="99">
        <v>0</v>
      </c>
      <c r="E23" s="98">
        <f t="shared" si="0"/>
        <v>0</v>
      </c>
      <c r="F23" s="325"/>
      <c r="G23" s="2"/>
      <c r="H23" s="2"/>
      <c r="I23" s="2"/>
      <c r="J23" s="2"/>
      <c r="K23" s="2"/>
      <c r="L23" s="2"/>
      <c r="M23" s="2"/>
      <c r="N23" s="2"/>
      <c r="O23" s="2"/>
      <c r="P23" s="2"/>
      <c r="Q23" s="2"/>
      <c r="R23" s="2"/>
      <c r="S23" s="2"/>
      <c r="T23" s="2"/>
      <c r="U23" s="2"/>
      <c r="V23" s="2"/>
      <c r="W23" s="2"/>
      <c r="X23" s="2"/>
      <c r="Y23" s="2"/>
      <c r="Z23" s="2"/>
    </row>
    <row r="24" spans="1:26" ht="12.75" customHeight="1" x14ac:dyDescent="0.2">
      <c r="A24" s="130" t="s">
        <v>62</v>
      </c>
      <c r="B24" s="99">
        <v>0</v>
      </c>
      <c r="C24" s="99">
        <f>'Page 3-Assumptions'!$F$14</f>
        <v>0</v>
      </c>
      <c r="D24" s="99">
        <v>0</v>
      </c>
      <c r="E24" s="98">
        <f t="shared" si="0"/>
        <v>0</v>
      </c>
      <c r="F24" s="325"/>
      <c r="G24" s="2"/>
      <c r="H24" s="2"/>
      <c r="I24" s="2"/>
      <c r="J24" s="2"/>
      <c r="K24" s="2"/>
      <c r="L24" s="2"/>
      <c r="M24" s="2"/>
      <c r="N24" s="2"/>
      <c r="O24" s="2"/>
      <c r="P24" s="2"/>
      <c r="Q24" s="2"/>
      <c r="R24" s="2"/>
      <c r="S24" s="2"/>
      <c r="T24" s="2"/>
      <c r="U24" s="2"/>
      <c r="V24" s="2"/>
      <c r="W24" s="2"/>
      <c r="X24" s="2"/>
      <c r="Y24" s="2"/>
      <c r="Z24" s="2"/>
    </row>
    <row r="25" spans="1:26" ht="12.75" customHeight="1" x14ac:dyDescent="0.2">
      <c r="A25" s="95" t="s">
        <v>227</v>
      </c>
      <c r="B25" s="99">
        <v>0</v>
      </c>
      <c r="C25" s="99">
        <f>'Page 3-Assumptions'!$F$15</f>
        <v>1500</v>
      </c>
      <c r="D25" s="99">
        <v>0</v>
      </c>
      <c r="E25" s="98">
        <f t="shared" si="0"/>
        <v>1500</v>
      </c>
      <c r="F25" s="325"/>
      <c r="G25" s="2"/>
      <c r="H25" s="2"/>
      <c r="I25" s="2"/>
      <c r="J25" s="2"/>
      <c r="K25" s="2"/>
      <c r="L25" s="2"/>
      <c r="M25" s="2"/>
      <c r="N25" s="2"/>
      <c r="O25" s="2"/>
      <c r="P25" s="2"/>
      <c r="Q25" s="2"/>
      <c r="R25" s="2"/>
      <c r="S25" s="2"/>
      <c r="T25" s="2"/>
      <c r="U25" s="2"/>
      <c r="V25" s="2"/>
      <c r="W25" s="2"/>
      <c r="X25" s="2"/>
      <c r="Y25" s="2"/>
      <c r="Z25" s="2"/>
    </row>
    <row r="26" spans="1:26" ht="12.75" customHeight="1" x14ac:dyDescent="0.2">
      <c r="A26" s="130" t="s">
        <v>120</v>
      </c>
      <c r="B26" s="96">
        <v>0</v>
      </c>
      <c r="C26" s="96"/>
      <c r="D26" s="96"/>
      <c r="E26" s="98">
        <f t="shared" si="0"/>
        <v>0</v>
      </c>
      <c r="F26" s="325"/>
      <c r="G26" s="2"/>
      <c r="H26" s="2"/>
      <c r="I26" s="2"/>
      <c r="J26" s="2"/>
      <c r="K26" s="2"/>
      <c r="L26" s="2"/>
      <c r="M26" s="2"/>
      <c r="N26" s="2"/>
      <c r="O26" s="2"/>
      <c r="P26" s="2"/>
      <c r="Q26" s="2"/>
      <c r="R26" s="2"/>
      <c r="S26" s="2"/>
      <c r="T26" s="2"/>
      <c r="U26" s="2"/>
      <c r="V26" s="2"/>
      <c r="W26" s="2"/>
      <c r="X26" s="2"/>
      <c r="Y26" s="2"/>
      <c r="Z26" s="2"/>
    </row>
    <row r="27" spans="1:26" ht="12.75" customHeight="1" x14ac:dyDescent="0.2">
      <c r="A27" s="130" t="s">
        <v>121</v>
      </c>
      <c r="B27" s="99">
        <v>0</v>
      </c>
      <c r="C27" s="96"/>
      <c r="D27" s="96"/>
      <c r="E27" s="98">
        <f t="shared" si="0"/>
        <v>0</v>
      </c>
      <c r="F27" s="325"/>
      <c r="G27" s="2"/>
      <c r="H27" s="2"/>
      <c r="I27" s="2"/>
      <c r="J27" s="2"/>
      <c r="K27" s="2"/>
      <c r="L27" s="2"/>
      <c r="M27" s="2"/>
      <c r="N27" s="2"/>
      <c r="O27" s="2"/>
      <c r="P27" s="2"/>
      <c r="Q27" s="2"/>
      <c r="R27" s="2"/>
      <c r="S27" s="2"/>
      <c r="T27" s="2"/>
      <c r="U27" s="2"/>
      <c r="V27" s="2"/>
      <c r="W27" s="2"/>
      <c r="X27" s="2"/>
      <c r="Y27" s="2"/>
      <c r="Z27" s="2"/>
    </row>
    <row r="28" spans="1:26" ht="12.75" customHeight="1" x14ac:dyDescent="0.2">
      <c r="A28" s="130" t="s">
        <v>51</v>
      </c>
      <c r="B28" s="99">
        <f>E6*'Page 3-Assumptions'!F5</f>
        <v>0</v>
      </c>
      <c r="C28" s="99">
        <v>0</v>
      </c>
      <c r="D28" s="99">
        <v>0</v>
      </c>
      <c r="E28" s="98">
        <f t="shared" si="0"/>
        <v>0</v>
      </c>
      <c r="F28" s="325"/>
      <c r="G28" s="2"/>
      <c r="H28" s="2"/>
      <c r="I28" s="2"/>
      <c r="J28" s="2"/>
      <c r="K28" s="2"/>
      <c r="L28" s="2"/>
      <c r="M28" s="2"/>
      <c r="N28" s="2"/>
      <c r="O28" s="2"/>
      <c r="P28" s="2"/>
      <c r="Q28" s="2"/>
      <c r="R28" s="2"/>
      <c r="S28" s="2"/>
      <c r="T28" s="2"/>
      <c r="U28" s="2"/>
      <c r="V28" s="2"/>
      <c r="W28" s="2"/>
      <c r="X28" s="2"/>
      <c r="Y28" s="2"/>
      <c r="Z28" s="2"/>
    </row>
    <row r="29" spans="1:26" ht="12.75" customHeight="1" x14ac:dyDescent="0.2">
      <c r="A29" s="152" t="s">
        <v>122</v>
      </c>
      <c r="B29" s="104">
        <f>SUM(B8:B28)</f>
        <v>500</v>
      </c>
      <c r="C29" s="104">
        <f>SUM(C8:C28)</f>
        <v>1500</v>
      </c>
      <c r="D29" s="104">
        <f>SUM(D8:D28)</f>
        <v>0</v>
      </c>
      <c r="E29" s="104">
        <f>SUM(E8:E28)</f>
        <v>2000</v>
      </c>
      <c r="F29" s="325"/>
      <c r="G29" s="2"/>
      <c r="H29" s="2"/>
      <c r="I29" s="2"/>
      <c r="J29" s="2"/>
      <c r="K29" s="2"/>
      <c r="L29" s="2"/>
      <c r="M29" s="2"/>
      <c r="N29" s="2"/>
      <c r="O29" s="2"/>
      <c r="P29" s="2"/>
      <c r="Q29" s="2"/>
      <c r="R29" s="2"/>
      <c r="S29" s="2"/>
      <c r="T29" s="2"/>
      <c r="U29" s="2"/>
      <c r="V29" s="2"/>
      <c r="W29" s="2"/>
      <c r="X29" s="2"/>
      <c r="Y29" s="2"/>
      <c r="Z29" s="2"/>
    </row>
    <row r="30" spans="1:26" ht="12.75" customHeight="1" x14ac:dyDescent="0.2">
      <c r="A30" s="142"/>
      <c r="B30" s="106"/>
      <c r="C30" s="106"/>
      <c r="D30" s="106"/>
      <c r="E30" s="107"/>
      <c r="F30" s="325"/>
      <c r="G30" s="2"/>
      <c r="H30" s="2"/>
      <c r="I30" s="2"/>
      <c r="J30" s="2"/>
      <c r="K30" s="2"/>
      <c r="L30" s="2"/>
      <c r="M30" s="2"/>
      <c r="N30" s="2"/>
      <c r="O30" s="2"/>
      <c r="P30" s="2"/>
      <c r="Q30" s="2"/>
      <c r="R30" s="2"/>
      <c r="S30" s="2"/>
      <c r="T30" s="2"/>
      <c r="U30" s="2"/>
      <c r="V30" s="2"/>
      <c r="W30" s="2"/>
      <c r="X30" s="2"/>
      <c r="Y30" s="2"/>
      <c r="Z30" s="2"/>
    </row>
    <row r="31" spans="1:26" ht="12.75" customHeight="1" x14ac:dyDescent="0.2">
      <c r="A31" s="143" t="s">
        <v>65</v>
      </c>
      <c r="B31" s="106"/>
      <c r="C31" s="106"/>
      <c r="D31" s="106"/>
      <c r="E31" s="107"/>
      <c r="F31" s="325"/>
      <c r="G31" s="2"/>
      <c r="H31" s="2"/>
      <c r="I31" s="2"/>
      <c r="J31" s="2"/>
      <c r="K31" s="2"/>
      <c r="L31" s="2"/>
      <c r="M31" s="2"/>
      <c r="N31" s="2"/>
      <c r="O31" s="2"/>
      <c r="P31" s="2"/>
      <c r="Q31" s="2"/>
      <c r="R31" s="2"/>
      <c r="S31" s="2"/>
      <c r="T31" s="2"/>
      <c r="U31" s="2"/>
      <c r="V31" s="2"/>
      <c r="W31" s="2"/>
      <c r="X31" s="2"/>
      <c r="Y31" s="2"/>
      <c r="Z31" s="2"/>
    </row>
    <row r="32" spans="1:26" ht="12.75" customHeight="1" x14ac:dyDescent="0.2">
      <c r="A32" s="153" t="s">
        <v>123</v>
      </c>
      <c r="B32" s="99">
        <f>'Page 2-Staffing Plan'!F32</f>
        <v>1220800</v>
      </c>
      <c r="C32" s="96"/>
      <c r="D32" s="96"/>
      <c r="E32" s="98">
        <f t="shared" ref="E32:E74" si="1">SUM(B32:D32)</f>
        <v>1220800</v>
      </c>
      <c r="F32" s="325"/>
      <c r="G32" s="2"/>
      <c r="H32" s="2"/>
      <c r="I32" s="2"/>
      <c r="J32" s="2"/>
      <c r="K32" s="2"/>
      <c r="L32" s="2"/>
      <c r="M32" s="2"/>
      <c r="N32" s="2"/>
      <c r="O32" s="2"/>
      <c r="P32" s="2"/>
      <c r="Q32" s="2"/>
      <c r="R32" s="2"/>
      <c r="S32" s="2"/>
      <c r="T32" s="2"/>
      <c r="U32" s="2"/>
      <c r="V32" s="2"/>
      <c r="W32" s="2"/>
      <c r="X32" s="2"/>
      <c r="Y32" s="2"/>
      <c r="Z32" s="2"/>
    </row>
    <row r="33" spans="1:26" ht="12.75" customHeight="1" x14ac:dyDescent="0.2">
      <c r="A33" s="153" t="s">
        <v>124</v>
      </c>
      <c r="B33" s="99">
        <f>('Page 3-Assumptions'!B29*'Page 3-Assumptions'!B30)*('Page 2-Staffing Plan'!F15)</f>
        <v>0</v>
      </c>
      <c r="C33" s="96"/>
      <c r="D33" s="96"/>
      <c r="E33" s="98">
        <f t="shared" si="1"/>
        <v>0</v>
      </c>
      <c r="F33" s="325"/>
      <c r="G33" s="2"/>
      <c r="H33" s="2"/>
      <c r="I33" s="2"/>
      <c r="J33" s="2"/>
      <c r="K33" s="2"/>
      <c r="L33" s="2"/>
      <c r="M33" s="2"/>
      <c r="N33" s="2"/>
      <c r="O33" s="2"/>
      <c r="P33" s="2"/>
      <c r="Q33" s="2"/>
      <c r="R33" s="2"/>
      <c r="S33" s="2"/>
      <c r="T33" s="2"/>
      <c r="U33" s="2"/>
      <c r="V33" s="2"/>
      <c r="W33" s="2"/>
      <c r="X33" s="2"/>
      <c r="Y33" s="2"/>
      <c r="Z33" s="2"/>
    </row>
    <row r="34" spans="1:26" ht="12.75" customHeight="1" x14ac:dyDescent="0.2">
      <c r="A34" s="153" t="s">
        <v>125</v>
      </c>
      <c r="B34" s="99">
        <f>(B32+B33)*1.45%</f>
        <v>17701.599999999999</v>
      </c>
      <c r="C34" s="96"/>
      <c r="D34" s="96"/>
      <c r="E34" s="98">
        <f t="shared" si="1"/>
        <v>17701.599999999999</v>
      </c>
      <c r="F34" s="325"/>
      <c r="G34" s="2"/>
      <c r="H34" s="2"/>
      <c r="I34" s="2"/>
      <c r="J34" s="2"/>
      <c r="K34" s="2"/>
      <c r="L34" s="2"/>
      <c r="M34" s="2"/>
      <c r="N34" s="2"/>
      <c r="O34" s="2"/>
      <c r="P34" s="2"/>
      <c r="Q34" s="2"/>
      <c r="R34" s="2"/>
      <c r="S34" s="2"/>
      <c r="T34" s="2"/>
      <c r="U34" s="2"/>
      <c r="V34" s="2"/>
      <c r="W34" s="2"/>
      <c r="X34" s="2"/>
      <c r="Y34" s="2"/>
      <c r="Z34" s="2"/>
    </row>
    <row r="35" spans="1:26" ht="12.75" customHeight="1" x14ac:dyDescent="0.2">
      <c r="A35" s="153" t="s">
        <v>126</v>
      </c>
      <c r="B35" s="99">
        <v>0</v>
      </c>
      <c r="C35" s="96"/>
      <c r="D35" s="96"/>
      <c r="E35" s="98">
        <f t="shared" si="1"/>
        <v>0</v>
      </c>
      <c r="F35" s="325"/>
      <c r="G35" s="2"/>
      <c r="H35" s="2"/>
      <c r="I35" s="2"/>
      <c r="J35" s="2"/>
      <c r="K35" s="2"/>
      <c r="L35" s="2"/>
      <c r="M35" s="2"/>
      <c r="N35" s="2"/>
      <c r="O35" s="2"/>
      <c r="P35" s="2"/>
      <c r="Q35" s="2"/>
      <c r="R35" s="2"/>
      <c r="S35" s="2"/>
      <c r="T35" s="2"/>
      <c r="U35" s="2"/>
      <c r="V35" s="2"/>
      <c r="W35" s="2"/>
      <c r="X35" s="2"/>
      <c r="Y35" s="2"/>
      <c r="Z35" s="2"/>
    </row>
    <row r="36" spans="1:26" ht="12.75" customHeight="1" x14ac:dyDescent="0.2">
      <c r="A36" s="95" t="s">
        <v>127</v>
      </c>
      <c r="B36" s="99">
        <f>((E32+E33)*'Page 3-Assumptions'!F21)-C36</f>
        <v>258199.19999999998</v>
      </c>
      <c r="C36" s="133"/>
      <c r="D36" s="96"/>
      <c r="E36" s="98">
        <f t="shared" si="1"/>
        <v>258199.19999999998</v>
      </c>
      <c r="F36" s="325"/>
      <c r="G36" s="2"/>
      <c r="H36" s="2"/>
      <c r="I36" s="2"/>
      <c r="J36" s="2"/>
      <c r="K36" s="2"/>
      <c r="L36" s="2"/>
      <c r="M36" s="2"/>
      <c r="N36" s="2"/>
      <c r="O36" s="2"/>
      <c r="P36" s="2"/>
      <c r="Q36" s="2"/>
      <c r="R36" s="2"/>
      <c r="S36" s="2"/>
      <c r="T36" s="2"/>
      <c r="U36" s="2"/>
      <c r="V36" s="2"/>
      <c r="W36" s="2"/>
      <c r="X36" s="2"/>
      <c r="Y36" s="2"/>
      <c r="Z36" s="2"/>
    </row>
    <row r="37" spans="1:26" ht="12.75" customHeight="1" x14ac:dyDescent="0.2">
      <c r="A37" s="153" t="s">
        <v>128</v>
      </c>
      <c r="B37" s="99">
        <f>('Page 3-Assumptions'!B31*1.05^4)*'Page 2-Staffing Plan'!F37</f>
        <v>0</v>
      </c>
      <c r="C37" s="96"/>
      <c r="D37" s="96"/>
      <c r="E37" s="98">
        <f t="shared" si="1"/>
        <v>0</v>
      </c>
      <c r="F37" s="325"/>
      <c r="G37" s="2"/>
      <c r="H37" s="2"/>
      <c r="I37" s="2"/>
      <c r="J37" s="2"/>
      <c r="K37" s="2"/>
      <c r="L37" s="2"/>
      <c r="M37" s="2"/>
      <c r="N37" s="2"/>
      <c r="O37" s="2"/>
      <c r="P37" s="2"/>
      <c r="Q37" s="2"/>
      <c r="R37" s="2"/>
      <c r="S37" s="2"/>
      <c r="T37" s="2"/>
      <c r="U37" s="2"/>
      <c r="V37" s="2"/>
      <c r="W37" s="2"/>
      <c r="X37" s="2"/>
      <c r="Y37" s="2"/>
      <c r="Z37" s="2"/>
    </row>
    <row r="38" spans="1:26" ht="12.75" customHeight="1" x14ac:dyDescent="0.2">
      <c r="A38" s="153" t="s">
        <v>129</v>
      </c>
      <c r="B38" s="99">
        <f>('Page 3-Assumptions'!B32*1.02^3)*'Page 2-Staffing Plan'!F37</f>
        <v>0</v>
      </c>
      <c r="C38" s="96"/>
      <c r="D38" s="96"/>
      <c r="E38" s="98">
        <f t="shared" si="1"/>
        <v>0</v>
      </c>
      <c r="F38" s="325"/>
      <c r="G38" s="2"/>
      <c r="H38" s="2"/>
      <c r="I38" s="2"/>
      <c r="J38" s="2"/>
      <c r="K38" s="2"/>
      <c r="L38" s="2"/>
      <c r="M38" s="2"/>
      <c r="N38" s="2"/>
      <c r="O38" s="2"/>
      <c r="P38" s="2"/>
      <c r="Q38" s="2"/>
      <c r="R38" s="2"/>
      <c r="S38" s="2"/>
      <c r="T38" s="2"/>
      <c r="U38" s="2"/>
      <c r="V38" s="2"/>
      <c r="W38" s="2"/>
      <c r="X38" s="2"/>
      <c r="Y38" s="2"/>
      <c r="Z38" s="2"/>
    </row>
    <row r="39" spans="1:26" ht="12.75" customHeight="1" x14ac:dyDescent="0.2">
      <c r="A39" s="153" t="s">
        <v>130</v>
      </c>
      <c r="B39" s="99">
        <f>'Page 3-Assumptions'!$B$33*'Page 2-Staffing Plan'!F37</f>
        <v>0</v>
      </c>
      <c r="C39" s="96"/>
      <c r="D39" s="96"/>
      <c r="E39" s="98">
        <f t="shared" si="1"/>
        <v>0</v>
      </c>
      <c r="F39" s="325"/>
      <c r="G39" s="2"/>
      <c r="H39" s="2"/>
      <c r="I39" s="2"/>
      <c r="J39" s="2"/>
      <c r="K39" s="2"/>
      <c r="L39" s="2"/>
      <c r="M39" s="2"/>
      <c r="N39" s="2"/>
      <c r="O39" s="2"/>
      <c r="P39" s="2"/>
      <c r="Q39" s="2"/>
      <c r="R39" s="2"/>
      <c r="S39" s="2"/>
      <c r="T39" s="2"/>
      <c r="U39" s="2"/>
      <c r="V39" s="2"/>
      <c r="W39" s="2"/>
      <c r="X39" s="2"/>
      <c r="Y39" s="2"/>
      <c r="Z39" s="2"/>
    </row>
    <row r="40" spans="1:26" ht="12.75" customHeight="1" x14ac:dyDescent="0.2">
      <c r="A40" s="95" t="s">
        <v>131</v>
      </c>
      <c r="B40" s="99">
        <v>0</v>
      </c>
      <c r="C40" s="97"/>
      <c r="D40" s="96"/>
      <c r="E40" s="98">
        <f t="shared" si="1"/>
        <v>0</v>
      </c>
      <c r="F40" s="325"/>
      <c r="G40" s="2"/>
      <c r="H40" s="2"/>
      <c r="I40" s="2"/>
      <c r="J40" s="2"/>
      <c r="K40" s="2"/>
      <c r="L40" s="2"/>
      <c r="M40" s="2"/>
      <c r="N40" s="2"/>
      <c r="O40" s="2"/>
      <c r="P40" s="2"/>
      <c r="Q40" s="2"/>
      <c r="R40" s="2"/>
      <c r="S40" s="2"/>
      <c r="T40" s="2"/>
      <c r="U40" s="2"/>
      <c r="V40" s="2"/>
      <c r="W40" s="2"/>
      <c r="X40" s="2"/>
      <c r="Y40" s="2"/>
      <c r="Z40" s="2"/>
    </row>
    <row r="41" spans="1:26" ht="12.75" customHeight="1" x14ac:dyDescent="0.2">
      <c r="A41" s="95" t="s">
        <v>132</v>
      </c>
      <c r="B41" s="99">
        <f>('Page 3-Assumptions'!$B$35*'Page 2-Staffing Plan'!F37)</f>
        <v>0</v>
      </c>
      <c r="C41" s="96"/>
      <c r="D41" s="96"/>
      <c r="E41" s="98">
        <f t="shared" si="1"/>
        <v>0</v>
      </c>
      <c r="F41" s="325"/>
      <c r="G41" s="2"/>
      <c r="H41" s="2"/>
      <c r="I41" s="2"/>
      <c r="J41" s="2"/>
      <c r="K41" s="2"/>
      <c r="L41" s="2"/>
      <c r="M41" s="2"/>
      <c r="N41" s="2"/>
      <c r="O41" s="2"/>
      <c r="P41" s="2"/>
      <c r="Q41" s="2"/>
      <c r="R41" s="2"/>
      <c r="S41" s="2"/>
      <c r="T41" s="2"/>
      <c r="U41" s="2"/>
      <c r="V41" s="2"/>
      <c r="W41" s="2"/>
      <c r="X41" s="2"/>
      <c r="Y41" s="2"/>
      <c r="Z41" s="2"/>
    </row>
    <row r="42" spans="1:26" ht="12.75" customHeight="1" x14ac:dyDescent="0.2">
      <c r="A42" s="153" t="s">
        <v>133</v>
      </c>
      <c r="B42" s="99">
        <f>'Page 3-Assumptions'!F57</f>
        <v>0</v>
      </c>
      <c r="C42" s="111"/>
      <c r="D42" s="111"/>
      <c r="E42" s="98">
        <f t="shared" si="1"/>
        <v>0</v>
      </c>
      <c r="F42" s="325"/>
      <c r="G42" s="2"/>
      <c r="H42" s="2"/>
      <c r="I42" s="2"/>
      <c r="J42" s="2"/>
      <c r="K42" s="2"/>
      <c r="L42" s="2"/>
      <c r="M42" s="2"/>
      <c r="N42" s="2"/>
      <c r="O42" s="2"/>
      <c r="P42" s="2"/>
      <c r="Q42" s="2"/>
      <c r="R42" s="2"/>
      <c r="S42" s="2"/>
      <c r="T42" s="2"/>
      <c r="U42" s="2"/>
      <c r="V42" s="2"/>
      <c r="W42" s="2"/>
      <c r="X42" s="2"/>
      <c r="Y42" s="2"/>
      <c r="Z42" s="2"/>
    </row>
    <row r="43" spans="1:26" ht="12.75" customHeight="1" x14ac:dyDescent="0.2">
      <c r="A43" s="95" t="s">
        <v>134</v>
      </c>
      <c r="B43" s="99">
        <f>E5*'Page 3-Assumptions'!$B$36</f>
        <v>0</v>
      </c>
      <c r="C43" s="96"/>
      <c r="D43" s="96"/>
      <c r="E43" s="98">
        <f t="shared" si="1"/>
        <v>0</v>
      </c>
      <c r="F43" s="325"/>
      <c r="G43" s="2"/>
      <c r="H43" s="2"/>
      <c r="I43" s="2"/>
      <c r="J43" s="2"/>
      <c r="K43" s="2"/>
      <c r="L43" s="2"/>
      <c r="M43" s="2"/>
      <c r="N43" s="2"/>
      <c r="O43" s="2"/>
      <c r="P43" s="2"/>
      <c r="Q43" s="2"/>
      <c r="R43" s="2"/>
      <c r="S43" s="2"/>
      <c r="T43" s="2"/>
      <c r="U43" s="2"/>
      <c r="V43" s="2"/>
      <c r="W43" s="2"/>
      <c r="X43" s="2"/>
      <c r="Y43" s="2"/>
      <c r="Z43" s="2"/>
    </row>
    <row r="44" spans="1:26" ht="12.75" customHeight="1" x14ac:dyDescent="0.2">
      <c r="A44" s="153" t="s">
        <v>135</v>
      </c>
      <c r="B44" s="96">
        <f>'Page 7-Year 3'!B44*1.05</f>
        <v>0</v>
      </c>
      <c r="C44" s="96"/>
      <c r="D44" s="96"/>
      <c r="E44" s="98">
        <f t="shared" si="1"/>
        <v>0</v>
      </c>
      <c r="F44" s="325"/>
      <c r="G44" s="2"/>
      <c r="H44" s="2"/>
      <c r="I44" s="2"/>
      <c r="J44" s="2"/>
      <c r="K44" s="2"/>
      <c r="L44" s="2"/>
      <c r="M44" s="2"/>
      <c r="N44" s="2"/>
      <c r="O44" s="2"/>
      <c r="P44" s="2"/>
      <c r="Q44" s="2"/>
      <c r="R44" s="2"/>
      <c r="S44" s="2"/>
      <c r="T44" s="2"/>
      <c r="U44" s="2"/>
      <c r="V44" s="2"/>
      <c r="W44" s="2"/>
      <c r="X44" s="2"/>
      <c r="Y44" s="2"/>
      <c r="Z44" s="2"/>
    </row>
    <row r="45" spans="1:26" ht="12.75" customHeight="1" x14ac:dyDescent="0.2">
      <c r="A45" s="153" t="s">
        <v>136</v>
      </c>
      <c r="B45" s="96">
        <f>'Page 7-Year 3'!B45*1.05</f>
        <v>0</v>
      </c>
      <c r="C45" s="96"/>
      <c r="D45" s="96"/>
      <c r="E45" s="98">
        <f t="shared" si="1"/>
        <v>0</v>
      </c>
      <c r="F45" s="325"/>
      <c r="G45" s="2"/>
      <c r="H45" s="2"/>
      <c r="I45" s="2"/>
      <c r="J45" s="2"/>
      <c r="K45" s="2"/>
      <c r="L45" s="2"/>
      <c r="M45" s="2"/>
      <c r="N45" s="2"/>
      <c r="O45" s="2"/>
      <c r="P45" s="2"/>
      <c r="Q45" s="2"/>
      <c r="R45" s="2"/>
      <c r="S45" s="2"/>
      <c r="T45" s="2"/>
      <c r="U45" s="2"/>
      <c r="V45" s="2"/>
      <c r="W45" s="2"/>
      <c r="X45" s="2"/>
      <c r="Y45" s="2"/>
      <c r="Z45" s="2"/>
    </row>
    <row r="46" spans="1:26" ht="12.75" customHeight="1" x14ac:dyDescent="0.2">
      <c r="A46" s="153" t="s">
        <v>137</v>
      </c>
      <c r="B46" s="96">
        <v>0</v>
      </c>
      <c r="C46" s="96">
        <f>SUM(C16:C24)</f>
        <v>0</v>
      </c>
      <c r="D46" s="96"/>
      <c r="E46" s="98">
        <f t="shared" si="1"/>
        <v>0</v>
      </c>
      <c r="F46" s="325"/>
      <c r="G46" s="2"/>
      <c r="H46" s="2"/>
      <c r="I46" s="2"/>
      <c r="J46" s="2"/>
      <c r="K46" s="2"/>
      <c r="L46" s="2"/>
      <c r="M46" s="2"/>
      <c r="N46" s="2"/>
      <c r="O46" s="2"/>
      <c r="P46" s="2"/>
      <c r="Q46" s="2"/>
      <c r="R46" s="2"/>
      <c r="S46" s="2"/>
      <c r="T46" s="2"/>
      <c r="U46" s="2"/>
      <c r="V46" s="2"/>
      <c r="W46" s="2"/>
      <c r="X46" s="2"/>
      <c r="Y46" s="2"/>
      <c r="Z46" s="2"/>
    </row>
    <row r="47" spans="1:26" ht="12.75" customHeight="1" x14ac:dyDescent="0.2">
      <c r="A47" s="153" t="s">
        <v>138</v>
      </c>
      <c r="B47" s="96">
        <f>'Page 7-Year 3'!B47*1.05</f>
        <v>0</v>
      </c>
      <c r="C47" s="96"/>
      <c r="D47" s="96"/>
      <c r="E47" s="98">
        <f t="shared" si="1"/>
        <v>0</v>
      </c>
      <c r="F47" s="325"/>
      <c r="G47" s="2"/>
      <c r="H47" s="2"/>
      <c r="I47" s="2"/>
      <c r="J47" s="2"/>
      <c r="K47" s="2"/>
      <c r="L47" s="2"/>
      <c r="M47" s="2"/>
      <c r="N47" s="2"/>
      <c r="O47" s="2"/>
      <c r="P47" s="2"/>
      <c r="Q47" s="2"/>
      <c r="R47" s="2"/>
      <c r="S47" s="2"/>
      <c r="T47" s="2"/>
      <c r="U47" s="2"/>
      <c r="V47" s="2"/>
      <c r="W47" s="2"/>
      <c r="X47" s="2"/>
      <c r="Y47" s="2"/>
      <c r="Z47" s="2"/>
    </row>
    <row r="48" spans="1:26" ht="12.75" customHeight="1" x14ac:dyDescent="0.2">
      <c r="A48" s="95" t="s">
        <v>139</v>
      </c>
      <c r="B48" s="96">
        <f>'Page 7-Year 3'!B48*1.05</f>
        <v>0</v>
      </c>
      <c r="C48" s="97"/>
      <c r="D48" s="96"/>
      <c r="E48" s="98">
        <f t="shared" si="1"/>
        <v>0</v>
      </c>
      <c r="F48" s="325"/>
      <c r="G48" s="2"/>
      <c r="H48" s="2"/>
      <c r="I48" s="2"/>
      <c r="J48" s="2"/>
      <c r="K48" s="2"/>
      <c r="L48" s="2"/>
      <c r="M48" s="2"/>
      <c r="N48" s="2"/>
      <c r="O48" s="2"/>
      <c r="P48" s="2"/>
      <c r="Q48" s="2"/>
      <c r="R48" s="2"/>
      <c r="S48" s="2"/>
      <c r="T48" s="2"/>
      <c r="U48" s="2"/>
      <c r="V48" s="2"/>
      <c r="W48" s="2"/>
      <c r="X48" s="2"/>
      <c r="Y48" s="2"/>
      <c r="Z48" s="2"/>
    </row>
    <row r="49" spans="1:26" ht="12.75" customHeight="1" x14ac:dyDescent="0.2">
      <c r="A49" s="153" t="s">
        <v>140</v>
      </c>
      <c r="B49" s="96">
        <f>'Page 7-Year 3'!B49*1.05</f>
        <v>0</v>
      </c>
      <c r="C49" s="96"/>
      <c r="D49" s="96"/>
      <c r="E49" s="98">
        <f t="shared" si="1"/>
        <v>0</v>
      </c>
      <c r="F49" s="325"/>
      <c r="G49" s="2"/>
      <c r="H49" s="2"/>
      <c r="I49" s="2"/>
      <c r="J49" s="2"/>
      <c r="K49" s="2"/>
      <c r="L49" s="2"/>
      <c r="M49" s="2"/>
      <c r="N49" s="2"/>
      <c r="O49" s="2"/>
      <c r="P49" s="2"/>
      <c r="Q49" s="2"/>
      <c r="R49" s="2"/>
      <c r="S49" s="2"/>
      <c r="T49" s="2"/>
      <c r="U49" s="2"/>
      <c r="V49" s="2"/>
      <c r="W49" s="2"/>
      <c r="X49" s="2"/>
      <c r="Y49" s="2"/>
      <c r="Z49" s="2"/>
    </row>
    <row r="50" spans="1:26" ht="12.75" customHeight="1" x14ac:dyDescent="0.2">
      <c r="A50" s="153" t="s">
        <v>141</v>
      </c>
      <c r="B50" s="96">
        <f>'Page 7-Year 3'!B50*1.05</f>
        <v>0</v>
      </c>
      <c r="C50" s="96"/>
      <c r="D50" s="96"/>
      <c r="E50" s="98">
        <f t="shared" si="1"/>
        <v>0</v>
      </c>
      <c r="F50" s="325"/>
      <c r="G50" s="2"/>
      <c r="H50" s="2"/>
      <c r="I50" s="2"/>
      <c r="J50" s="2"/>
      <c r="K50" s="2"/>
      <c r="L50" s="2"/>
      <c r="M50" s="2"/>
      <c r="N50" s="2"/>
      <c r="O50" s="2"/>
      <c r="P50" s="2"/>
      <c r="Q50" s="2"/>
      <c r="R50" s="2"/>
      <c r="S50" s="2"/>
      <c r="T50" s="2"/>
      <c r="U50" s="2"/>
      <c r="V50" s="2"/>
      <c r="W50" s="2"/>
      <c r="X50" s="2"/>
      <c r="Y50" s="2"/>
      <c r="Z50" s="2"/>
    </row>
    <row r="51" spans="1:26" ht="12.75" customHeight="1" x14ac:dyDescent="0.2">
      <c r="A51" s="153" t="s">
        <v>142</v>
      </c>
      <c r="B51" s="99">
        <f>(SUM('Page 1-Enrollment Plan'!E7:E17))*'Page 3-Assumptions'!$B$37</f>
        <v>0</v>
      </c>
      <c r="C51" s="96"/>
      <c r="D51" s="96"/>
      <c r="E51" s="98">
        <f t="shared" si="1"/>
        <v>0</v>
      </c>
      <c r="F51" s="325"/>
      <c r="G51" s="2"/>
      <c r="H51" s="2"/>
      <c r="I51" s="2"/>
      <c r="J51" s="2"/>
      <c r="K51" s="2"/>
      <c r="L51" s="2"/>
      <c r="M51" s="2"/>
      <c r="N51" s="2"/>
      <c r="O51" s="2"/>
      <c r="P51" s="2"/>
      <c r="Q51" s="2"/>
      <c r="R51" s="2"/>
      <c r="S51" s="2"/>
      <c r="T51" s="2"/>
      <c r="U51" s="2"/>
      <c r="V51" s="2"/>
      <c r="W51" s="2"/>
      <c r="X51" s="2"/>
      <c r="Y51" s="2"/>
      <c r="Z51" s="2"/>
    </row>
    <row r="52" spans="1:26" ht="12.75" customHeight="1" x14ac:dyDescent="0.2">
      <c r="A52" s="153" t="s">
        <v>143</v>
      </c>
      <c r="B52" s="99">
        <f>('Page 3-Assumptions'!$B$38+'Page 3-Assumptions'!$B$39)*'Page 1-Enrollment Plan'!E21</f>
        <v>0</v>
      </c>
      <c r="C52" s="96"/>
      <c r="D52" s="96"/>
      <c r="E52" s="98">
        <f t="shared" si="1"/>
        <v>0</v>
      </c>
      <c r="F52" s="325"/>
      <c r="G52" s="2"/>
      <c r="H52" s="2"/>
      <c r="I52" s="2"/>
      <c r="J52" s="2"/>
      <c r="K52" s="2"/>
      <c r="L52" s="2"/>
      <c r="M52" s="2"/>
      <c r="N52" s="2"/>
      <c r="O52" s="2"/>
      <c r="P52" s="2"/>
      <c r="Q52" s="2"/>
      <c r="R52" s="2"/>
      <c r="S52" s="2"/>
      <c r="T52" s="2"/>
      <c r="U52" s="2"/>
      <c r="V52" s="2"/>
      <c r="W52" s="2"/>
      <c r="X52" s="2"/>
      <c r="Y52" s="2"/>
      <c r="Z52" s="2"/>
    </row>
    <row r="53" spans="1:26" ht="12.75" customHeight="1" x14ac:dyDescent="0.2">
      <c r="A53" s="95" t="s">
        <v>144</v>
      </c>
      <c r="B53" s="99">
        <f>'Page 3-Assumptions'!F25</f>
        <v>0</v>
      </c>
      <c r="C53" s="96"/>
      <c r="D53" s="96"/>
      <c r="E53" s="98">
        <f t="shared" si="1"/>
        <v>0</v>
      </c>
      <c r="F53" s="325"/>
      <c r="G53" s="2"/>
      <c r="H53" s="2"/>
      <c r="I53" s="2"/>
      <c r="J53" s="2"/>
      <c r="K53" s="2"/>
      <c r="L53" s="2"/>
      <c r="M53" s="2"/>
      <c r="N53" s="2"/>
      <c r="O53" s="2"/>
      <c r="P53" s="2"/>
      <c r="Q53" s="2"/>
      <c r="R53" s="2"/>
      <c r="S53" s="2"/>
      <c r="T53" s="2"/>
      <c r="U53" s="2"/>
      <c r="V53" s="2"/>
      <c r="W53" s="2"/>
      <c r="X53" s="2"/>
      <c r="Y53" s="2"/>
      <c r="Z53" s="2"/>
    </row>
    <row r="54" spans="1:26" ht="12.75" customHeight="1" x14ac:dyDescent="0.2">
      <c r="A54" s="153" t="s">
        <v>145</v>
      </c>
      <c r="B54" s="99">
        <f>'Page 3-Assumptions'!$F$24*(E32+E33)</f>
        <v>3662.4</v>
      </c>
      <c r="C54" s="96"/>
      <c r="D54" s="96"/>
      <c r="E54" s="98">
        <f t="shared" si="1"/>
        <v>3662.4</v>
      </c>
      <c r="F54" s="325"/>
      <c r="G54" s="2"/>
      <c r="H54" s="2"/>
      <c r="I54" s="2"/>
      <c r="J54" s="2"/>
      <c r="K54" s="2"/>
      <c r="L54" s="2"/>
      <c r="M54" s="2"/>
      <c r="N54" s="2"/>
      <c r="O54" s="2"/>
      <c r="P54" s="2"/>
      <c r="Q54" s="2"/>
      <c r="R54" s="2"/>
      <c r="S54" s="2"/>
      <c r="T54" s="2"/>
      <c r="U54" s="2"/>
      <c r="V54" s="2"/>
      <c r="W54" s="2"/>
      <c r="X54" s="2"/>
      <c r="Y54" s="2"/>
      <c r="Z54" s="2"/>
    </row>
    <row r="55" spans="1:26" ht="12.75" customHeight="1" x14ac:dyDescent="0.2">
      <c r="A55" s="153" t="s">
        <v>146</v>
      </c>
      <c r="B55" s="99">
        <f>((E32+E33)/100)*2</f>
        <v>24416</v>
      </c>
      <c r="C55" s="96"/>
      <c r="D55" s="96"/>
      <c r="E55" s="98">
        <f t="shared" si="1"/>
        <v>24416</v>
      </c>
      <c r="F55" s="325"/>
      <c r="G55" s="2"/>
      <c r="H55" s="2"/>
      <c r="I55" s="2"/>
      <c r="J55" s="2"/>
      <c r="K55" s="2"/>
      <c r="L55" s="2"/>
      <c r="M55" s="2"/>
      <c r="N55" s="2"/>
      <c r="O55" s="2"/>
      <c r="P55" s="2"/>
      <c r="Q55" s="2"/>
      <c r="R55" s="2"/>
      <c r="S55" s="2"/>
      <c r="T55" s="2"/>
      <c r="U55" s="2"/>
      <c r="V55" s="2"/>
      <c r="W55" s="2"/>
      <c r="X55" s="2"/>
      <c r="Y55" s="2"/>
      <c r="Z55" s="2"/>
    </row>
    <row r="56" spans="1:26" ht="12.75" customHeight="1" x14ac:dyDescent="0.2">
      <c r="A56" s="153" t="s">
        <v>147</v>
      </c>
      <c r="B56" s="96">
        <f>'Page 7-Year 3'!B56*1.05</f>
        <v>0</v>
      </c>
      <c r="C56" s="96"/>
      <c r="D56" s="96"/>
      <c r="E56" s="98">
        <f t="shared" si="1"/>
        <v>0</v>
      </c>
      <c r="F56" s="325"/>
      <c r="G56" s="2"/>
      <c r="H56" s="2"/>
      <c r="I56" s="2"/>
      <c r="J56" s="2"/>
      <c r="K56" s="2"/>
      <c r="L56" s="2"/>
      <c r="M56" s="2"/>
      <c r="N56" s="2"/>
      <c r="O56" s="2"/>
      <c r="P56" s="2"/>
      <c r="Q56" s="2"/>
      <c r="R56" s="2"/>
      <c r="S56" s="2"/>
      <c r="T56" s="2"/>
      <c r="U56" s="2"/>
      <c r="V56" s="2"/>
      <c r="W56" s="2"/>
      <c r="X56" s="2"/>
      <c r="Y56" s="2"/>
      <c r="Z56" s="2"/>
    </row>
    <row r="57" spans="1:26" ht="12.75" customHeight="1" x14ac:dyDescent="0.2">
      <c r="A57" s="153" t="s">
        <v>148</v>
      </c>
      <c r="B57" s="99">
        <f>'Page 3-Assumptions'!$B$40*'Page 1-Enrollment Plan'!$E$21</f>
        <v>0</v>
      </c>
      <c r="C57" s="96"/>
      <c r="D57" s="96"/>
      <c r="E57" s="98">
        <f t="shared" si="1"/>
        <v>0</v>
      </c>
      <c r="F57" s="325"/>
      <c r="G57" s="2"/>
      <c r="H57" s="2"/>
      <c r="I57" s="2"/>
      <c r="J57" s="2"/>
      <c r="K57" s="2"/>
      <c r="L57" s="2"/>
      <c r="M57" s="2"/>
      <c r="N57" s="2"/>
      <c r="O57" s="2"/>
      <c r="P57" s="2"/>
      <c r="Q57" s="2"/>
      <c r="R57" s="2"/>
      <c r="S57" s="2"/>
      <c r="T57" s="2"/>
      <c r="U57" s="2"/>
      <c r="V57" s="2"/>
      <c r="W57" s="2"/>
      <c r="X57" s="2"/>
      <c r="Y57" s="2"/>
      <c r="Z57" s="2"/>
    </row>
    <row r="58" spans="1:26" ht="12.75" customHeight="1" x14ac:dyDescent="0.2">
      <c r="A58" s="95" t="s">
        <v>304</v>
      </c>
      <c r="B58" s="96">
        <f>'Page 7-Year 3'!B58*1.05</f>
        <v>0</v>
      </c>
      <c r="C58" s="96"/>
      <c r="D58" s="96"/>
      <c r="E58" s="98">
        <f t="shared" ref="E58" si="2">SUM(B58:D58)</f>
        <v>0</v>
      </c>
      <c r="F58" s="329"/>
      <c r="G58" s="2"/>
      <c r="H58" s="2"/>
      <c r="I58" s="2"/>
      <c r="J58" s="2"/>
      <c r="K58" s="2"/>
      <c r="L58" s="2"/>
      <c r="M58" s="2"/>
      <c r="N58" s="2"/>
      <c r="O58" s="2"/>
      <c r="P58" s="2"/>
      <c r="Q58" s="2"/>
      <c r="R58" s="2"/>
      <c r="S58" s="2"/>
      <c r="T58" s="2"/>
      <c r="U58" s="2"/>
      <c r="V58" s="2"/>
      <c r="W58" s="2"/>
      <c r="X58" s="2"/>
      <c r="Y58" s="2"/>
      <c r="Z58" s="2"/>
    </row>
    <row r="59" spans="1:26" ht="12.75" customHeight="1" x14ac:dyDescent="0.2">
      <c r="A59" s="153" t="s">
        <v>149</v>
      </c>
      <c r="B59" s="99">
        <f>E5*'Page 3-Assumptions'!$B$41</f>
        <v>0</v>
      </c>
      <c r="C59" s="96"/>
      <c r="D59" s="96"/>
      <c r="E59" s="98">
        <f t="shared" si="1"/>
        <v>0</v>
      </c>
      <c r="F59" s="325"/>
      <c r="G59" s="2"/>
      <c r="H59" s="2"/>
      <c r="I59" s="2"/>
      <c r="J59" s="2"/>
      <c r="K59" s="2"/>
      <c r="L59" s="2"/>
      <c r="M59" s="2"/>
      <c r="N59" s="2"/>
      <c r="O59" s="2"/>
      <c r="P59" s="2"/>
      <c r="Q59" s="2"/>
      <c r="R59" s="2"/>
      <c r="S59" s="2"/>
      <c r="T59" s="2"/>
      <c r="U59" s="2"/>
      <c r="V59" s="2"/>
      <c r="W59" s="2"/>
      <c r="X59" s="2"/>
      <c r="Y59" s="2"/>
      <c r="Z59" s="2"/>
    </row>
    <row r="60" spans="1:26" ht="12.75" customHeight="1" x14ac:dyDescent="0.2">
      <c r="A60" s="153" t="s">
        <v>150</v>
      </c>
      <c r="B60" s="99">
        <f>'Page 2-Staffing Plan'!F37*'Page 3-Assumptions'!$B$34</f>
        <v>0</v>
      </c>
      <c r="C60" s="96"/>
      <c r="D60" s="134"/>
      <c r="E60" s="98">
        <f t="shared" si="1"/>
        <v>0</v>
      </c>
      <c r="F60" s="325"/>
      <c r="G60" s="2"/>
      <c r="H60" s="2"/>
      <c r="I60" s="2"/>
      <c r="J60" s="2"/>
      <c r="K60" s="2"/>
      <c r="L60" s="2"/>
      <c r="M60" s="2"/>
      <c r="N60" s="2"/>
      <c r="O60" s="2"/>
      <c r="P60" s="2"/>
      <c r="Q60" s="2"/>
      <c r="R60" s="2"/>
      <c r="S60" s="2"/>
      <c r="T60" s="2"/>
      <c r="U60" s="2"/>
      <c r="V60" s="2"/>
      <c r="W60" s="2"/>
      <c r="X60" s="2"/>
      <c r="Y60" s="2"/>
      <c r="Z60" s="2"/>
    </row>
    <row r="61" spans="1:26" ht="12.75" customHeight="1" x14ac:dyDescent="0.2">
      <c r="A61" s="95" t="s">
        <v>151</v>
      </c>
      <c r="B61" s="99">
        <f>E28*'Page 3-Assumptions'!F19</f>
        <v>0</v>
      </c>
      <c r="C61" s="96"/>
      <c r="D61" s="96"/>
      <c r="E61" s="98">
        <f t="shared" si="1"/>
        <v>0</v>
      </c>
      <c r="F61" s="325"/>
      <c r="G61" s="2"/>
      <c r="H61" s="2"/>
      <c r="I61" s="2"/>
      <c r="J61" s="2"/>
      <c r="K61" s="2"/>
      <c r="L61" s="2"/>
      <c r="M61" s="2"/>
      <c r="N61" s="2"/>
      <c r="O61" s="2"/>
      <c r="P61" s="2"/>
      <c r="Q61" s="2"/>
      <c r="R61" s="2"/>
      <c r="S61" s="2"/>
      <c r="T61" s="2"/>
      <c r="U61" s="2"/>
      <c r="V61" s="2"/>
      <c r="W61" s="2"/>
      <c r="X61" s="2"/>
      <c r="Y61" s="2"/>
      <c r="Z61" s="2"/>
    </row>
    <row r="62" spans="1:26" ht="12.75" customHeight="1" x14ac:dyDescent="0.2">
      <c r="A62" s="95" t="s">
        <v>152</v>
      </c>
      <c r="B62" s="99">
        <f>B28*'Page 3-Assumptions'!F20</f>
        <v>0</v>
      </c>
      <c r="C62" s="96"/>
      <c r="D62" s="96"/>
      <c r="E62" s="98">
        <f t="shared" si="1"/>
        <v>0</v>
      </c>
      <c r="F62" s="325"/>
      <c r="G62" s="2"/>
      <c r="H62" s="2"/>
      <c r="I62" s="2"/>
      <c r="J62" s="2"/>
      <c r="K62" s="2"/>
      <c r="L62" s="2"/>
      <c r="M62" s="2"/>
      <c r="N62" s="2"/>
      <c r="O62" s="2"/>
      <c r="P62" s="2"/>
      <c r="Q62" s="2"/>
      <c r="R62" s="2"/>
      <c r="S62" s="2"/>
      <c r="T62" s="2"/>
      <c r="U62" s="2"/>
      <c r="V62" s="2"/>
      <c r="W62" s="2"/>
      <c r="X62" s="2"/>
      <c r="Y62" s="2"/>
      <c r="Z62" s="2"/>
    </row>
    <row r="63" spans="1:26" ht="12.75" customHeight="1" x14ac:dyDescent="0.2">
      <c r="A63" s="153" t="s">
        <v>153</v>
      </c>
      <c r="B63" s="99">
        <f>'Page 3-Assumptions'!$B$42*'Page 1-Enrollment Plan'!$E$21</f>
        <v>0</v>
      </c>
      <c r="C63" s="96"/>
      <c r="D63" s="96"/>
      <c r="E63" s="98">
        <f t="shared" si="1"/>
        <v>0</v>
      </c>
      <c r="F63" s="325"/>
      <c r="G63" s="2"/>
      <c r="H63" s="2"/>
      <c r="I63" s="2"/>
      <c r="J63" s="2"/>
      <c r="K63" s="2"/>
      <c r="L63" s="2"/>
      <c r="M63" s="2"/>
      <c r="N63" s="2"/>
      <c r="O63" s="2"/>
      <c r="P63" s="2"/>
      <c r="Q63" s="2"/>
      <c r="R63" s="2"/>
      <c r="S63" s="2"/>
      <c r="T63" s="2"/>
      <c r="U63" s="2"/>
      <c r="V63" s="2"/>
      <c r="W63" s="2"/>
      <c r="X63" s="2"/>
      <c r="Y63" s="2"/>
      <c r="Z63" s="2"/>
    </row>
    <row r="64" spans="1:26" ht="12.75" customHeight="1" x14ac:dyDescent="0.2">
      <c r="A64" s="153" t="s">
        <v>154</v>
      </c>
      <c r="B64" s="99">
        <f>E5*'Page 3-Assumptions'!$B$43</f>
        <v>0</v>
      </c>
      <c r="C64" s="96"/>
      <c r="D64" s="96"/>
      <c r="E64" s="98">
        <f t="shared" si="1"/>
        <v>0</v>
      </c>
      <c r="F64" s="325"/>
      <c r="G64" s="2"/>
      <c r="H64" s="2"/>
      <c r="I64" s="2"/>
      <c r="J64" s="2"/>
      <c r="K64" s="2"/>
      <c r="L64" s="2"/>
      <c r="M64" s="2"/>
      <c r="N64" s="2"/>
      <c r="O64" s="2"/>
      <c r="P64" s="2"/>
      <c r="Q64" s="2"/>
      <c r="R64" s="2"/>
      <c r="S64" s="2"/>
      <c r="T64" s="2"/>
      <c r="U64" s="2"/>
      <c r="V64" s="2"/>
      <c r="W64" s="2"/>
      <c r="X64" s="2"/>
      <c r="Y64" s="2"/>
      <c r="Z64" s="2"/>
    </row>
    <row r="65" spans="1:26" ht="12.75" customHeight="1" x14ac:dyDescent="0.2">
      <c r="A65" s="153" t="s">
        <v>155</v>
      </c>
      <c r="B65" s="99">
        <f>E5*'Page 3-Assumptions'!$B$44</f>
        <v>0</v>
      </c>
      <c r="C65" s="96"/>
      <c r="D65" s="96"/>
      <c r="E65" s="98">
        <f t="shared" si="1"/>
        <v>0</v>
      </c>
      <c r="F65" s="325"/>
      <c r="G65" s="2"/>
      <c r="H65" s="2"/>
      <c r="I65" s="2"/>
      <c r="J65" s="2"/>
      <c r="K65" s="2"/>
      <c r="L65" s="2"/>
      <c r="M65" s="2"/>
      <c r="N65" s="2"/>
      <c r="O65" s="2"/>
      <c r="P65" s="2"/>
      <c r="Q65" s="2"/>
      <c r="R65" s="2"/>
      <c r="S65" s="2"/>
      <c r="T65" s="2"/>
      <c r="U65" s="2"/>
      <c r="V65" s="2"/>
      <c r="W65" s="2"/>
      <c r="X65" s="2"/>
      <c r="Y65" s="2"/>
      <c r="Z65" s="2"/>
    </row>
    <row r="66" spans="1:26" ht="12.75" customHeight="1" x14ac:dyDescent="0.2">
      <c r="A66" s="153" t="s">
        <v>156</v>
      </c>
      <c r="B66" s="97">
        <f>'Page 7-Year 3'!B66*1.05</f>
        <v>0</v>
      </c>
      <c r="C66" s="96"/>
      <c r="D66" s="134"/>
      <c r="E66" s="98">
        <f t="shared" si="1"/>
        <v>0</v>
      </c>
      <c r="F66" s="325"/>
      <c r="G66" s="2"/>
      <c r="H66" s="2"/>
      <c r="I66" s="2"/>
      <c r="J66" s="2"/>
      <c r="K66" s="2"/>
      <c r="L66" s="2"/>
      <c r="M66" s="2"/>
      <c r="N66" s="2"/>
      <c r="O66" s="2"/>
      <c r="P66" s="2"/>
      <c r="Q66" s="2"/>
      <c r="R66" s="2"/>
      <c r="S66" s="2"/>
      <c r="T66" s="2"/>
      <c r="U66" s="2"/>
      <c r="V66" s="2"/>
      <c r="W66" s="2"/>
      <c r="X66" s="2"/>
      <c r="Y66" s="2"/>
      <c r="Z66" s="2"/>
    </row>
    <row r="67" spans="1:26" ht="12.75" customHeight="1" x14ac:dyDescent="0.2">
      <c r="A67" s="153" t="s">
        <v>157</v>
      </c>
      <c r="B67" s="97">
        <f>'Page 7-Year 3'!B67*1.043</f>
        <v>0</v>
      </c>
      <c r="C67" s="96"/>
      <c r="D67" s="96"/>
      <c r="E67" s="98">
        <f t="shared" si="1"/>
        <v>0</v>
      </c>
      <c r="F67" s="325"/>
      <c r="G67" s="2"/>
      <c r="H67" s="2"/>
      <c r="I67" s="2"/>
      <c r="J67" s="2"/>
      <c r="K67" s="2"/>
      <c r="L67" s="2"/>
      <c r="M67" s="2"/>
      <c r="N67" s="2"/>
      <c r="O67" s="2"/>
      <c r="P67" s="2"/>
      <c r="Q67" s="2"/>
      <c r="R67" s="2"/>
      <c r="S67" s="2"/>
      <c r="T67" s="2"/>
      <c r="U67" s="2"/>
      <c r="V67" s="2"/>
      <c r="W67" s="2"/>
      <c r="X67" s="2"/>
      <c r="Y67" s="2"/>
      <c r="Z67" s="2"/>
    </row>
    <row r="68" spans="1:26" ht="12.75" customHeight="1" x14ac:dyDescent="0.2">
      <c r="A68" s="95" t="s">
        <v>158</v>
      </c>
      <c r="B68" s="97">
        <f>'Page 7-Year 3'!B68</f>
        <v>0</v>
      </c>
      <c r="C68" s="96"/>
      <c r="D68" s="96"/>
      <c r="E68" s="98">
        <f t="shared" si="1"/>
        <v>0</v>
      </c>
      <c r="F68" s="325"/>
      <c r="G68" s="2"/>
      <c r="H68" s="2"/>
      <c r="I68" s="2"/>
      <c r="J68" s="2"/>
      <c r="K68" s="2"/>
      <c r="L68" s="2"/>
      <c r="M68" s="2"/>
      <c r="N68" s="2"/>
      <c r="O68" s="2"/>
      <c r="P68" s="2"/>
      <c r="Q68" s="2"/>
      <c r="R68" s="2"/>
      <c r="S68" s="2"/>
      <c r="T68" s="2"/>
      <c r="U68" s="2"/>
      <c r="V68" s="2"/>
      <c r="W68" s="2"/>
      <c r="X68" s="2"/>
      <c r="Y68" s="2"/>
      <c r="Z68" s="2"/>
    </row>
    <row r="69" spans="1:26" ht="12.75" customHeight="1" x14ac:dyDescent="0.2">
      <c r="A69" s="153" t="s">
        <v>159</v>
      </c>
      <c r="B69" s="97">
        <f>'Page 7-Year 3'!B69*1.05</f>
        <v>0</v>
      </c>
      <c r="C69" s="96"/>
      <c r="D69" s="96"/>
      <c r="E69" s="98">
        <f t="shared" si="1"/>
        <v>0</v>
      </c>
      <c r="F69" s="325"/>
      <c r="G69" s="2"/>
      <c r="H69" s="2"/>
      <c r="I69" s="2"/>
      <c r="J69" s="2"/>
      <c r="K69" s="2"/>
      <c r="L69" s="2"/>
      <c r="M69" s="2"/>
      <c r="N69" s="2"/>
      <c r="O69" s="2"/>
      <c r="P69" s="2"/>
      <c r="Q69" s="2"/>
      <c r="R69" s="2"/>
      <c r="S69" s="2"/>
      <c r="T69" s="2"/>
      <c r="U69" s="2"/>
      <c r="V69" s="2"/>
      <c r="W69" s="2"/>
      <c r="X69" s="2"/>
      <c r="Y69" s="2"/>
      <c r="Z69" s="2"/>
    </row>
    <row r="70" spans="1:26" ht="12.75" customHeight="1" x14ac:dyDescent="0.2">
      <c r="A70" s="153" t="s">
        <v>160</v>
      </c>
      <c r="B70" s="97">
        <f>'Page 7-Year 3'!B70*1.05</f>
        <v>0</v>
      </c>
      <c r="C70" s="96"/>
      <c r="D70" s="96"/>
      <c r="E70" s="98">
        <f t="shared" si="1"/>
        <v>0</v>
      </c>
      <c r="F70" s="325"/>
      <c r="G70" s="2"/>
      <c r="H70" s="2"/>
      <c r="I70" s="2"/>
      <c r="J70" s="2"/>
      <c r="K70" s="2"/>
      <c r="L70" s="2"/>
      <c r="M70" s="2"/>
      <c r="N70" s="2"/>
      <c r="O70" s="2"/>
      <c r="P70" s="2"/>
      <c r="Q70" s="2"/>
      <c r="R70" s="2"/>
      <c r="S70" s="2"/>
      <c r="T70" s="2"/>
      <c r="U70" s="2"/>
      <c r="V70" s="2"/>
      <c r="W70" s="2"/>
      <c r="X70" s="2"/>
      <c r="Y70" s="2"/>
      <c r="Z70" s="2"/>
    </row>
    <row r="71" spans="1:26" ht="12.75" customHeight="1" x14ac:dyDescent="0.2">
      <c r="A71" s="153" t="s">
        <v>161</v>
      </c>
      <c r="B71" s="99">
        <f>'Page 3-Assumptions'!$B$45*'Page 1-Enrollment Plan'!E21</f>
        <v>0</v>
      </c>
      <c r="C71" s="96"/>
      <c r="D71" s="96"/>
      <c r="E71" s="98">
        <f t="shared" si="1"/>
        <v>0</v>
      </c>
      <c r="F71" s="325"/>
      <c r="G71" s="2"/>
      <c r="H71" s="2"/>
      <c r="I71" s="2"/>
      <c r="J71" s="2"/>
      <c r="K71" s="2"/>
      <c r="L71" s="2"/>
      <c r="M71" s="2"/>
      <c r="N71" s="2"/>
      <c r="O71" s="2"/>
      <c r="P71" s="2"/>
      <c r="Q71" s="2"/>
      <c r="R71" s="2"/>
      <c r="S71" s="2"/>
      <c r="T71" s="2"/>
      <c r="U71" s="2"/>
      <c r="V71" s="2"/>
      <c r="W71" s="2"/>
      <c r="X71" s="2"/>
      <c r="Y71" s="2"/>
      <c r="Z71" s="2"/>
    </row>
    <row r="72" spans="1:26" ht="12.75" customHeight="1" x14ac:dyDescent="0.2">
      <c r="A72" s="153" t="s">
        <v>162</v>
      </c>
      <c r="B72" s="96">
        <v>0</v>
      </c>
      <c r="C72" s="96"/>
      <c r="D72" s="96"/>
      <c r="E72" s="98">
        <f t="shared" si="1"/>
        <v>0</v>
      </c>
      <c r="F72" s="325"/>
      <c r="G72" s="2"/>
      <c r="H72" s="2"/>
      <c r="I72" s="2"/>
      <c r="J72" s="2"/>
      <c r="K72" s="2"/>
      <c r="L72" s="2"/>
      <c r="M72" s="2"/>
      <c r="N72" s="2"/>
      <c r="O72" s="2"/>
      <c r="P72" s="2"/>
      <c r="Q72" s="2"/>
      <c r="R72" s="2"/>
      <c r="S72" s="2"/>
      <c r="T72" s="2"/>
      <c r="U72" s="2"/>
      <c r="V72" s="2"/>
      <c r="W72" s="2"/>
      <c r="X72" s="2"/>
      <c r="Y72" s="2"/>
      <c r="Z72" s="2"/>
    </row>
    <row r="73" spans="1:26" ht="12.75" customHeight="1" x14ac:dyDescent="0.2">
      <c r="A73" s="153" t="s">
        <v>163</v>
      </c>
      <c r="B73" s="99">
        <f>('Page 3-Assumptions'!$B$46*'Page 1-Enrollment Plan'!E21)</f>
        <v>0</v>
      </c>
      <c r="C73" s="96"/>
      <c r="D73" s="96"/>
      <c r="E73" s="98">
        <f t="shared" si="1"/>
        <v>0</v>
      </c>
      <c r="F73" s="325"/>
      <c r="G73" s="2"/>
      <c r="H73" s="2"/>
      <c r="I73" s="2"/>
      <c r="J73" s="2"/>
      <c r="K73" s="2"/>
      <c r="L73" s="2"/>
      <c r="M73" s="2"/>
      <c r="N73" s="2"/>
      <c r="O73" s="2"/>
      <c r="P73" s="2"/>
      <c r="Q73" s="2"/>
      <c r="R73" s="2"/>
      <c r="S73" s="2"/>
      <c r="T73" s="2"/>
      <c r="U73" s="2"/>
      <c r="V73" s="2"/>
      <c r="W73" s="2"/>
      <c r="X73" s="2"/>
      <c r="Y73" s="2"/>
      <c r="Z73" s="2"/>
    </row>
    <row r="74" spans="1:26" ht="12.75" customHeight="1" x14ac:dyDescent="0.2">
      <c r="A74" s="95" t="s">
        <v>164</v>
      </c>
      <c r="B74" s="154">
        <v>0</v>
      </c>
      <c r="C74" s="111"/>
      <c r="D74" s="111"/>
      <c r="E74" s="98">
        <f t="shared" si="1"/>
        <v>0</v>
      </c>
      <c r="F74" s="325"/>
      <c r="G74" s="2"/>
      <c r="H74" s="2"/>
      <c r="I74" s="2"/>
      <c r="J74" s="2"/>
      <c r="K74" s="2"/>
      <c r="L74" s="2"/>
      <c r="M74" s="2"/>
      <c r="N74" s="2"/>
      <c r="O74" s="2"/>
      <c r="P74" s="2"/>
      <c r="Q74" s="2"/>
      <c r="R74" s="2"/>
      <c r="S74" s="2"/>
      <c r="T74" s="2"/>
      <c r="U74" s="2"/>
      <c r="V74" s="2"/>
      <c r="W74" s="2"/>
      <c r="X74" s="2"/>
      <c r="Y74" s="2"/>
      <c r="Z74" s="2"/>
    </row>
    <row r="75" spans="1:26" ht="12.75" customHeight="1" x14ac:dyDescent="0.2">
      <c r="A75" s="141" t="s">
        <v>165</v>
      </c>
      <c r="B75" s="104">
        <f>SUM(B32:B74)</f>
        <v>1524779.2</v>
      </c>
      <c r="C75" s="104">
        <f>SUM(C32:C74)</f>
        <v>0</v>
      </c>
      <c r="D75" s="104">
        <f>SUM(D32:D74)</f>
        <v>0</v>
      </c>
      <c r="E75" s="104">
        <f>SUM(E32:E74)</f>
        <v>1524779.2</v>
      </c>
      <c r="F75" s="327"/>
      <c r="G75" s="2"/>
      <c r="H75" s="2"/>
      <c r="I75" s="2"/>
      <c r="J75" s="2"/>
      <c r="K75" s="2"/>
      <c r="L75" s="2"/>
      <c r="M75" s="2"/>
      <c r="N75" s="2"/>
      <c r="O75" s="2"/>
      <c r="P75" s="2"/>
      <c r="Q75" s="2"/>
      <c r="R75" s="2"/>
      <c r="S75" s="2"/>
      <c r="T75" s="2"/>
      <c r="U75" s="2"/>
      <c r="V75" s="2"/>
      <c r="W75" s="2"/>
      <c r="X75" s="2"/>
      <c r="Y75" s="2"/>
      <c r="Z75" s="2"/>
    </row>
    <row r="76" spans="1:26" ht="12.75" customHeight="1" x14ac:dyDescent="0.2">
      <c r="A76" s="43"/>
      <c r="B76" s="106"/>
      <c r="C76" s="106"/>
      <c r="D76" s="106"/>
      <c r="E76" s="107"/>
      <c r="F76" s="327"/>
      <c r="G76" s="2"/>
      <c r="H76" s="2"/>
      <c r="I76" s="2"/>
      <c r="J76" s="2"/>
      <c r="K76" s="2"/>
      <c r="L76" s="2"/>
      <c r="M76" s="2"/>
      <c r="N76" s="2"/>
      <c r="O76" s="2"/>
      <c r="P76" s="2"/>
      <c r="Q76" s="2"/>
      <c r="R76" s="2"/>
      <c r="S76" s="2"/>
      <c r="T76" s="2"/>
      <c r="U76" s="2"/>
      <c r="V76" s="2"/>
      <c r="W76" s="2"/>
      <c r="X76" s="2"/>
      <c r="Y76" s="2"/>
      <c r="Z76" s="2"/>
    </row>
    <row r="77" spans="1:26" ht="12.75" customHeight="1" x14ac:dyDescent="0.2">
      <c r="A77" s="152" t="s">
        <v>166</v>
      </c>
      <c r="B77" s="104">
        <f>B29-B75</f>
        <v>-1524279.2</v>
      </c>
      <c r="C77" s="104">
        <f>C29-C75</f>
        <v>1500</v>
      </c>
      <c r="D77" s="104">
        <f>D29-D75</f>
        <v>0</v>
      </c>
      <c r="E77" s="104">
        <f>E29-E75</f>
        <v>-1522779.2</v>
      </c>
      <c r="F77" s="327"/>
      <c r="G77" s="2"/>
      <c r="H77" s="2"/>
      <c r="I77" s="2"/>
      <c r="J77" s="2"/>
      <c r="K77" s="2"/>
      <c r="L77" s="2"/>
      <c r="M77" s="2"/>
      <c r="N77" s="2"/>
      <c r="O77" s="2"/>
      <c r="P77" s="2"/>
      <c r="Q77" s="2"/>
      <c r="R77" s="2"/>
      <c r="S77" s="2"/>
      <c r="T77" s="2"/>
      <c r="U77" s="2"/>
      <c r="V77" s="2"/>
      <c r="W77" s="2"/>
      <c r="X77" s="2"/>
      <c r="Y77" s="2"/>
      <c r="Z77" s="2"/>
    </row>
    <row r="78" spans="1:26" ht="12.75" customHeight="1" x14ac:dyDescent="0.2">
      <c r="A78" s="35"/>
      <c r="B78" s="106"/>
      <c r="C78" s="106"/>
      <c r="D78" s="106"/>
      <c r="E78" s="107"/>
      <c r="F78" s="327"/>
      <c r="G78" s="2"/>
      <c r="H78" s="2"/>
      <c r="I78" s="2"/>
      <c r="J78" s="2"/>
      <c r="K78" s="2"/>
      <c r="L78" s="2"/>
      <c r="M78" s="2"/>
      <c r="N78" s="2"/>
      <c r="O78" s="2"/>
      <c r="P78" s="2"/>
      <c r="Q78" s="2"/>
      <c r="R78" s="2"/>
      <c r="S78" s="2"/>
      <c r="T78" s="2"/>
      <c r="U78" s="2"/>
      <c r="V78" s="2"/>
      <c r="W78" s="2"/>
      <c r="X78" s="2"/>
      <c r="Y78" s="2"/>
      <c r="Z78" s="2"/>
    </row>
    <row r="79" spans="1:26" ht="12.75" customHeight="1" x14ac:dyDescent="0.2">
      <c r="A79" s="115" t="s">
        <v>173</v>
      </c>
      <c r="B79" s="106"/>
      <c r="C79" s="106"/>
      <c r="D79" s="116"/>
      <c r="E79" s="98">
        <f t="shared" ref="E79" si="3">SUM(B79:D79)</f>
        <v>0</v>
      </c>
      <c r="F79" s="327"/>
      <c r="G79" s="2"/>
      <c r="H79" s="2"/>
      <c r="I79" s="2"/>
      <c r="J79" s="2"/>
      <c r="K79" s="2"/>
      <c r="L79" s="2"/>
      <c r="M79" s="2"/>
      <c r="N79" s="2"/>
      <c r="O79" s="2"/>
      <c r="P79" s="2"/>
      <c r="Q79" s="2"/>
      <c r="R79" s="2"/>
      <c r="S79" s="2"/>
      <c r="T79" s="2"/>
      <c r="U79" s="2"/>
      <c r="V79" s="2"/>
      <c r="W79" s="2"/>
      <c r="X79" s="2"/>
      <c r="Y79" s="2"/>
      <c r="Z79" s="2"/>
    </row>
    <row r="80" spans="1:26" ht="12.75" hidden="1" customHeight="1" x14ac:dyDescent="0.2">
      <c r="A80" s="101"/>
      <c r="B80" s="106"/>
      <c r="C80" s="106"/>
      <c r="D80" s="116"/>
      <c r="E80" s="107"/>
      <c r="F80" s="327"/>
      <c r="G80" s="2"/>
      <c r="H80" s="2"/>
      <c r="I80" s="2"/>
      <c r="J80" s="2"/>
      <c r="K80" s="2"/>
      <c r="L80" s="2"/>
      <c r="M80" s="2"/>
      <c r="N80" s="2"/>
      <c r="O80" s="2"/>
      <c r="P80" s="2"/>
      <c r="Q80" s="2"/>
      <c r="R80" s="2"/>
      <c r="S80" s="2"/>
      <c r="T80" s="2"/>
      <c r="U80" s="2"/>
      <c r="V80" s="2"/>
      <c r="W80" s="2"/>
      <c r="X80" s="2"/>
      <c r="Y80" s="2"/>
      <c r="Z80" s="2"/>
    </row>
    <row r="81" spans="1:26" ht="12.75" customHeight="1" x14ac:dyDescent="0.2">
      <c r="A81" s="120"/>
      <c r="B81" s="145"/>
      <c r="C81" s="106"/>
      <c r="D81" s="106"/>
      <c r="E81" s="107"/>
      <c r="F81" s="327"/>
      <c r="G81" s="2"/>
      <c r="H81" s="2"/>
      <c r="I81" s="2"/>
      <c r="J81" s="2"/>
      <c r="K81" s="2"/>
      <c r="L81" s="2"/>
      <c r="M81" s="2"/>
      <c r="N81" s="2"/>
      <c r="O81" s="2"/>
      <c r="P81" s="2"/>
      <c r="Q81" s="2"/>
      <c r="R81" s="2"/>
      <c r="S81" s="2"/>
      <c r="T81" s="2"/>
      <c r="U81" s="2"/>
      <c r="V81" s="2"/>
      <c r="W81" s="2"/>
      <c r="X81" s="2"/>
      <c r="Y81" s="2"/>
      <c r="Z81" s="2"/>
    </row>
    <row r="82" spans="1:26" ht="12.75" customHeight="1" x14ac:dyDescent="0.2">
      <c r="A82" s="141" t="s">
        <v>168</v>
      </c>
      <c r="B82" s="136">
        <f>SUM(B77:B81)</f>
        <v>-1524279.2</v>
      </c>
      <c r="C82" s="136">
        <f>SUM(C77:C81)</f>
        <v>1500</v>
      </c>
      <c r="D82" s="136">
        <f>SUM(D77:D81)</f>
        <v>0</v>
      </c>
      <c r="E82" s="136">
        <f>SUM(E77:E81)</f>
        <v>-1522779.2</v>
      </c>
      <c r="F82" s="327"/>
      <c r="G82" s="2"/>
      <c r="H82" s="2"/>
      <c r="I82" s="2"/>
      <c r="J82" s="2"/>
      <c r="K82" s="2"/>
      <c r="L82" s="2"/>
      <c r="M82" s="2"/>
      <c r="N82" s="2"/>
      <c r="O82" s="2"/>
      <c r="P82" s="2"/>
      <c r="Q82" s="2"/>
      <c r="R82" s="2"/>
      <c r="S82" s="2"/>
      <c r="T82" s="2"/>
      <c r="U82" s="2"/>
      <c r="V82" s="2"/>
      <c r="W82" s="2"/>
      <c r="X82" s="2"/>
      <c r="Y82" s="2"/>
      <c r="Z82" s="2"/>
    </row>
    <row r="83" spans="1:26" ht="12.75" customHeight="1" x14ac:dyDescent="0.25">
      <c r="A83" s="137"/>
      <c r="B83" s="138"/>
      <c r="C83" s="138"/>
      <c r="D83" s="138"/>
      <c r="E83" s="139"/>
      <c r="F83" s="327"/>
      <c r="G83" s="2"/>
      <c r="H83" s="2"/>
      <c r="I83" s="2"/>
      <c r="J83" s="2"/>
      <c r="K83" s="2"/>
      <c r="L83" s="2"/>
      <c r="M83" s="2"/>
      <c r="N83" s="2"/>
      <c r="O83" s="2"/>
      <c r="P83" s="2"/>
      <c r="Q83" s="2"/>
      <c r="R83" s="2"/>
      <c r="S83" s="2"/>
      <c r="T83" s="2"/>
      <c r="U83" s="2"/>
      <c r="V83" s="2"/>
      <c r="W83" s="2"/>
      <c r="X83" s="2"/>
      <c r="Y83" s="2"/>
      <c r="Z83" s="2"/>
    </row>
    <row r="84" spans="1:26" ht="12.75" customHeight="1" x14ac:dyDescent="0.2">
      <c r="A84" s="35" t="s">
        <v>169</v>
      </c>
      <c r="B84" s="21"/>
      <c r="C84" s="21"/>
      <c r="D84" s="21"/>
      <c r="E84" s="119">
        <f>'Page 7-Year 3'!E85</f>
        <v>-2699676.3</v>
      </c>
      <c r="F84" s="327"/>
      <c r="G84" s="2"/>
      <c r="H84" s="2"/>
      <c r="I84" s="2"/>
      <c r="J84" s="2"/>
      <c r="K84" s="2"/>
      <c r="L84" s="2"/>
      <c r="M84" s="2"/>
      <c r="N84" s="2"/>
      <c r="O84" s="2"/>
      <c r="P84" s="2"/>
      <c r="Q84" s="2"/>
      <c r="R84" s="2"/>
      <c r="S84" s="2"/>
      <c r="T84" s="2"/>
      <c r="U84" s="2"/>
      <c r="V84" s="2"/>
      <c r="W84" s="2"/>
      <c r="X84" s="2"/>
      <c r="Y84" s="2"/>
      <c r="Z84" s="2"/>
    </row>
    <row r="85" spans="1:26" ht="26.25" customHeight="1" x14ac:dyDescent="0.2">
      <c r="A85" s="35" t="s">
        <v>170</v>
      </c>
      <c r="B85" s="21"/>
      <c r="C85" s="21"/>
      <c r="D85" s="21"/>
      <c r="E85" s="119">
        <f>E84+E82</f>
        <v>-4222455.5</v>
      </c>
      <c r="F85" s="327"/>
      <c r="G85" s="2"/>
      <c r="H85" s="2"/>
      <c r="I85" s="2"/>
      <c r="J85" s="2"/>
      <c r="K85" s="2"/>
      <c r="L85" s="2"/>
      <c r="M85" s="2"/>
      <c r="N85" s="2"/>
      <c r="O85" s="2"/>
      <c r="P85" s="2"/>
      <c r="Q85" s="2"/>
      <c r="R85" s="2"/>
      <c r="S85" s="2"/>
      <c r="T85" s="2"/>
      <c r="U85" s="2"/>
      <c r="V85" s="2"/>
      <c r="W85" s="2"/>
      <c r="X85" s="2"/>
      <c r="Y85" s="2"/>
      <c r="Z85" s="2"/>
    </row>
    <row r="86" spans="1:26" ht="12.75" customHeight="1" x14ac:dyDescent="0.2">
      <c r="A86" s="279" t="s">
        <v>239</v>
      </c>
      <c r="B86" s="21"/>
      <c r="C86" s="21"/>
      <c r="D86" s="21"/>
      <c r="E86" s="116">
        <f>B95</f>
        <v>45743.375999999997</v>
      </c>
      <c r="F86" s="326"/>
      <c r="G86" s="2"/>
      <c r="H86" s="2"/>
      <c r="I86" s="2"/>
      <c r="J86" s="2"/>
      <c r="K86" s="2"/>
      <c r="L86" s="2"/>
      <c r="M86" s="2"/>
      <c r="N86" s="2"/>
      <c r="O86" s="2"/>
      <c r="P86" s="2"/>
      <c r="Q86" s="2"/>
      <c r="R86" s="2"/>
      <c r="S86" s="2"/>
      <c r="T86" s="2"/>
      <c r="U86" s="2"/>
      <c r="V86" s="2"/>
      <c r="W86" s="2"/>
      <c r="X86" s="2"/>
      <c r="Y86" s="2"/>
      <c r="Z86" s="2"/>
    </row>
    <row r="87" spans="1:26" ht="12.75" customHeight="1" x14ac:dyDescent="0.2">
      <c r="A87" s="279" t="s">
        <v>240</v>
      </c>
      <c r="B87" s="21"/>
      <c r="C87" s="21"/>
      <c r="D87" s="21"/>
      <c r="E87" s="116">
        <f>E85-E86</f>
        <v>-4268198.8760000002</v>
      </c>
      <c r="F87" s="327"/>
      <c r="G87" s="2"/>
      <c r="H87" s="2"/>
      <c r="I87" s="2"/>
      <c r="J87" s="2"/>
      <c r="K87" s="2"/>
      <c r="L87" s="2"/>
      <c r="M87" s="2"/>
      <c r="N87" s="2"/>
      <c r="O87" s="2"/>
      <c r="P87" s="2"/>
      <c r="Q87" s="2"/>
      <c r="R87" s="2"/>
      <c r="S87" s="2"/>
      <c r="T87" s="2"/>
      <c r="U87" s="2"/>
      <c r="V87" s="2"/>
      <c r="W87" s="2"/>
      <c r="X87" s="2"/>
      <c r="Y87" s="2"/>
      <c r="Z87" s="2"/>
    </row>
    <row r="88" spans="1:26" ht="12.75" customHeight="1" x14ac:dyDescent="0.2">
      <c r="A88" s="279" t="s">
        <v>241</v>
      </c>
      <c r="B88" s="21"/>
      <c r="C88" s="21"/>
      <c r="D88" s="21"/>
      <c r="E88" s="121">
        <f>E87/E75</f>
        <v>-2.7992242260387603</v>
      </c>
      <c r="F88" s="327"/>
      <c r="G88" s="2"/>
      <c r="H88" s="2"/>
      <c r="I88" s="2"/>
      <c r="J88" s="2"/>
      <c r="K88" s="2"/>
      <c r="L88" s="2"/>
      <c r="M88" s="2"/>
      <c r="N88" s="2"/>
      <c r="O88" s="2"/>
      <c r="P88" s="2"/>
      <c r="Q88" s="2"/>
      <c r="R88" s="2"/>
      <c r="S88" s="2"/>
      <c r="T88" s="2"/>
      <c r="U88" s="2"/>
      <c r="V88" s="2"/>
      <c r="W88" s="2"/>
      <c r="X88" s="2"/>
      <c r="Y88" s="2"/>
      <c r="Z88" s="2"/>
    </row>
    <row r="89" spans="1:26" x14ac:dyDescent="0.2">
      <c r="A89" s="122"/>
      <c r="B89" s="23"/>
      <c r="C89" s="23"/>
      <c r="D89" s="23"/>
      <c r="E89" s="24"/>
      <c r="F89" s="328"/>
    </row>
    <row r="92" spans="1:26" x14ac:dyDescent="0.2">
      <c r="A92" s="284" t="s">
        <v>247</v>
      </c>
      <c r="B92" s="285">
        <f>100*'Page 1-Enrollment Plan'!E21</f>
        <v>0</v>
      </c>
    </row>
    <row r="93" spans="1:26" x14ac:dyDescent="0.2">
      <c r="A93" s="284" t="s">
        <v>248</v>
      </c>
      <c r="B93" s="285">
        <f>B75*0.03</f>
        <v>45743.375999999997</v>
      </c>
    </row>
    <row r="94" spans="1:26" x14ac:dyDescent="0.2">
      <c r="A94" s="284" t="s">
        <v>249</v>
      </c>
      <c r="B94" s="285">
        <v>0</v>
      </c>
    </row>
    <row r="95" spans="1:26" x14ac:dyDescent="0.2">
      <c r="A95" s="284" t="s">
        <v>250</v>
      </c>
      <c r="B95" s="286">
        <f>SUM(B92:B94)</f>
        <v>45743.375999999997</v>
      </c>
    </row>
  </sheetData>
  <mergeCells count="1">
    <mergeCell ref="B3:E3"/>
  </mergeCells>
  <printOptions horizontalCentered="1"/>
  <pageMargins left="0.25" right="0.25" top="0.42013888888888901" bottom="0.69027777777777799"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95"/>
  <sheetViews>
    <sheetView topLeftCell="A31" zoomScale="110" zoomScaleNormal="110" zoomScalePageLayoutView="110" workbookViewId="0">
      <selection activeCell="C60" sqref="C60"/>
    </sheetView>
  </sheetViews>
  <sheetFormatPr defaultColWidth="8.7109375" defaultRowHeight="12.75" x14ac:dyDescent="0.2"/>
  <cols>
    <col min="1" max="1" width="37.28515625" customWidth="1"/>
    <col min="2" max="5" width="15.7109375" customWidth="1"/>
    <col min="6" max="6" width="45.7109375" customWidth="1"/>
    <col min="7" max="7" width="11.42578125" customWidth="1"/>
    <col min="8" max="8" width="12" customWidth="1"/>
    <col min="9" max="26" width="8.7109375" customWidth="1"/>
    <col min="27" max="1025" width="14.42578125" customWidth="1"/>
  </cols>
  <sheetData>
    <row r="1" spans="1:26" ht="12.75" customHeight="1" x14ac:dyDescent="0.3">
      <c r="A1" s="82" t="str">
        <f>'Page 3-Assumptions'!A1</f>
        <v>Proposed School Name</v>
      </c>
      <c r="B1" s="83"/>
      <c r="C1" s="83"/>
      <c r="D1" s="83"/>
      <c r="E1" s="15"/>
      <c r="F1" s="84" t="s">
        <v>103</v>
      </c>
      <c r="G1" s="2"/>
      <c r="H1" s="2"/>
      <c r="I1" s="2"/>
      <c r="J1" s="2"/>
      <c r="K1" s="2"/>
      <c r="L1" s="2"/>
      <c r="M1" s="2"/>
      <c r="N1" s="2"/>
      <c r="O1" s="2"/>
      <c r="P1" s="2"/>
      <c r="Q1" s="2"/>
      <c r="R1" s="2"/>
      <c r="S1" s="2"/>
      <c r="T1" s="2"/>
      <c r="U1" s="2"/>
      <c r="V1" s="2"/>
      <c r="W1" s="2"/>
      <c r="X1" s="2"/>
      <c r="Y1" s="2"/>
      <c r="Z1" s="2"/>
    </row>
    <row r="2" spans="1:26" ht="12.75" customHeight="1" x14ac:dyDescent="0.3">
      <c r="A2" s="85" t="str">
        <f>B3</f>
        <v>YEAR 5</v>
      </c>
      <c r="B2" s="21"/>
      <c r="C2" s="21"/>
      <c r="D2" s="21"/>
      <c r="E2" s="18"/>
      <c r="F2" s="86"/>
      <c r="G2" s="2"/>
      <c r="H2" s="2"/>
      <c r="I2" s="2"/>
      <c r="J2" s="2"/>
      <c r="K2" s="2"/>
      <c r="L2" s="2"/>
      <c r="M2" s="2"/>
      <c r="N2" s="2"/>
      <c r="O2" s="2"/>
      <c r="P2" s="2"/>
      <c r="Q2" s="2"/>
      <c r="R2" s="2"/>
      <c r="S2" s="2"/>
      <c r="T2" s="2"/>
      <c r="U2" s="2"/>
      <c r="V2" s="2"/>
      <c r="W2" s="2"/>
      <c r="X2" s="2"/>
      <c r="Y2" s="2"/>
      <c r="Z2" s="2"/>
    </row>
    <row r="3" spans="1:26" ht="12.75" customHeight="1" x14ac:dyDescent="0.2">
      <c r="A3" s="87"/>
      <c r="B3" s="356" t="str">
        <f>'Page 10-6 yr Budget-detail'!G4</f>
        <v>YEAR 5</v>
      </c>
      <c r="C3" s="356"/>
      <c r="D3" s="356"/>
      <c r="E3" s="356"/>
      <c r="F3" s="124"/>
      <c r="G3" s="88"/>
      <c r="H3" s="88"/>
      <c r="I3" s="88"/>
      <c r="J3" s="88"/>
      <c r="K3" s="88"/>
      <c r="L3" s="88"/>
      <c r="M3" s="88"/>
      <c r="N3" s="88"/>
      <c r="O3" s="88"/>
      <c r="P3" s="88"/>
      <c r="Q3" s="88"/>
      <c r="R3" s="88"/>
      <c r="S3" s="88"/>
      <c r="T3" s="88"/>
      <c r="U3" s="88"/>
      <c r="V3" s="88"/>
      <c r="W3" s="88"/>
      <c r="X3" s="88"/>
      <c r="Y3" s="88"/>
      <c r="Z3" s="88"/>
    </row>
    <row r="4" spans="1:26" ht="12.75" customHeight="1" x14ac:dyDescent="0.2">
      <c r="A4" s="20"/>
      <c r="B4" s="89" t="s">
        <v>104</v>
      </c>
      <c r="C4" s="89" t="s">
        <v>105</v>
      </c>
      <c r="D4" s="89" t="s">
        <v>106</v>
      </c>
      <c r="E4" s="89" t="s">
        <v>102</v>
      </c>
      <c r="F4" s="295" t="s">
        <v>254</v>
      </c>
      <c r="G4" s="88"/>
      <c r="H4" s="88"/>
      <c r="I4" s="88"/>
      <c r="J4" s="88"/>
      <c r="K4" s="88"/>
      <c r="L4" s="88"/>
      <c r="M4" s="88"/>
      <c r="N4" s="88"/>
      <c r="O4" s="88"/>
      <c r="P4" s="88"/>
      <c r="Q4" s="88"/>
      <c r="R4" s="88"/>
      <c r="S4" s="88"/>
      <c r="T4" s="88"/>
      <c r="U4" s="88"/>
      <c r="V4" s="88"/>
      <c r="W4" s="88"/>
      <c r="X4" s="88"/>
      <c r="Y4" s="88"/>
      <c r="Z4" s="88"/>
    </row>
    <row r="5" spans="1:26" ht="12.75" customHeight="1" x14ac:dyDescent="0.2">
      <c r="A5" s="322" t="s">
        <v>283</v>
      </c>
      <c r="B5" s="91"/>
      <c r="C5" s="91"/>
      <c r="D5" s="91"/>
      <c r="E5" s="127">
        <f>'Page 1-Enrollment Plan'!F21</f>
        <v>0</v>
      </c>
      <c r="F5" s="126"/>
      <c r="G5" s="88"/>
      <c r="H5" s="88"/>
      <c r="I5" s="88"/>
      <c r="J5" s="88"/>
      <c r="K5" s="88"/>
      <c r="L5" s="88"/>
      <c r="M5" s="88"/>
      <c r="N5" s="88"/>
      <c r="O5" s="88"/>
      <c r="P5" s="88"/>
      <c r="Q5" s="88"/>
      <c r="R5" s="88"/>
      <c r="S5" s="88"/>
      <c r="T5" s="88"/>
      <c r="U5" s="88"/>
      <c r="V5" s="88"/>
      <c r="W5" s="88"/>
      <c r="X5" s="88"/>
      <c r="Y5" s="88"/>
      <c r="Z5" s="88"/>
    </row>
    <row r="6" spans="1:26" ht="12.75" customHeight="1" x14ac:dyDescent="0.2">
      <c r="A6" s="90" t="s">
        <v>107</v>
      </c>
      <c r="B6" s="91"/>
      <c r="C6" s="91"/>
      <c r="D6" s="91"/>
      <c r="E6" s="129">
        <f>'Page 1-Enrollment Plan'!F23</f>
        <v>0</v>
      </c>
      <c r="F6" s="323"/>
      <c r="G6" s="88"/>
      <c r="H6" s="88"/>
      <c r="I6" s="88"/>
      <c r="J6" s="88"/>
      <c r="K6" s="88"/>
      <c r="L6" s="88"/>
      <c r="M6" s="88"/>
      <c r="N6" s="88"/>
      <c r="O6" s="88"/>
      <c r="P6" s="88"/>
      <c r="Q6" s="88"/>
      <c r="R6" s="88"/>
      <c r="S6" s="88"/>
      <c r="T6" s="88"/>
      <c r="U6" s="88"/>
      <c r="V6" s="88"/>
      <c r="W6" s="88"/>
      <c r="X6" s="88"/>
      <c r="Y6" s="88"/>
      <c r="Z6" s="88"/>
    </row>
    <row r="7" spans="1:26" ht="12.75" customHeight="1" x14ac:dyDescent="0.2">
      <c r="A7" s="20" t="s">
        <v>50</v>
      </c>
      <c r="B7" s="91"/>
      <c r="C7" s="91"/>
      <c r="D7" s="91"/>
      <c r="E7" s="94"/>
      <c r="F7" s="323"/>
      <c r="G7" s="88"/>
      <c r="H7" s="88"/>
      <c r="I7" s="88"/>
      <c r="J7" s="88"/>
      <c r="K7" s="88"/>
      <c r="L7" s="88"/>
      <c r="M7" s="88"/>
      <c r="N7" s="88"/>
      <c r="O7" s="88"/>
      <c r="P7" s="88"/>
      <c r="Q7" s="88"/>
      <c r="R7" s="88"/>
      <c r="S7" s="88"/>
      <c r="T7" s="88"/>
      <c r="U7" s="88"/>
      <c r="V7" s="88"/>
      <c r="W7" s="88"/>
      <c r="X7" s="88"/>
      <c r="Y7" s="88"/>
      <c r="Z7" s="88"/>
    </row>
    <row r="8" spans="1:26" ht="39.75" customHeight="1" x14ac:dyDescent="0.2">
      <c r="A8" s="95" t="s">
        <v>108</v>
      </c>
      <c r="B8" s="96"/>
      <c r="C8" s="96"/>
      <c r="D8" s="109"/>
      <c r="E8" s="98">
        <f t="shared" ref="E8:E28" si="0">SUM(B8:D8)</f>
        <v>0</v>
      </c>
      <c r="F8" s="332"/>
      <c r="G8" s="2"/>
      <c r="H8" s="2"/>
      <c r="I8" s="2"/>
      <c r="J8" s="2"/>
      <c r="K8" s="2"/>
      <c r="L8" s="2"/>
      <c r="M8" s="2"/>
      <c r="N8" s="2"/>
      <c r="O8" s="2"/>
      <c r="P8" s="2"/>
      <c r="Q8" s="2"/>
      <c r="R8" s="2"/>
      <c r="S8" s="2"/>
      <c r="T8" s="2"/>
      <c r="U8" s="2"/>
      <c r="V8" s="2"/>
      <c r="W8" s="2"/>
      <c r="X8" s="2"/>
      <c r="Y8" s="2"/>
      <c r="Z8" s="2"/>
    </row>
    <row r="9" spans="1:26" ht="12.75" customHeight="1" x14ac:dyDescent="0.2">
      <c r="A9" s="95" t="s">
        <v>109</v>
      </c>
      <c r="B9" s="99"/>
      <c r="C9" s="99">
        <v>0</v>
      </c>
      <c r="D9" s="99">
        <v>0</v>
      </c>
      <c r="E9" s="98">
        <f t="shared" si="0"/>
        <v>0</v>
      </c>
      <c r="F9" s="325"/>
      <c r="G9" s="2"/>
      <c r="H9" s="2"/>
      <c r="I9" s="2"/>
      <c r="J9" s="2"/>
      <c r="K9" s="2"/>
      <c r="L9" s="2"/>
      <c r="M9" s="2"/>
      <c r="N9" s="2"/>
      <c r="O9" s="2"/>
      <c r="P9" s="2"/>
      <c r="Q9" s="2"/>
      <c r="R9" s="2"/>
      <c r="S9" s="2"/>
      <c r="T9" s="2"/>
      <c r="U9" s="2"/>
      <c r="V9" s="2"/>
      <c r="W9" s="2"/>
      <c r="X9" s="2"/>
      <c r="Y9" s="2"/>
      <c r="Z9" s="2"/>
    </row>
    <row r="10" spans="1:26" ht="12.75" customHeight="1" x14ac:dyDescent="0.2">
      <c r="A10" s="95" t="s">
        <v>110</v>
      </c>
      <c r="B10" s="96"/>
      <c r="C10" s="109"/>
      <c r="D10" s="109"/>
      <c r="E10" s="98">
        <f t="shared" si="0"/>
        <v>0</v>
      </c>
      <c r="F10" s="325"/>
      <c r="G10" s="2"/>
      <c r="H10" s="2"/>
      <c r="I10" s="2"/>
      <c r="J10" s="2"/>
      <c r="K10" s="2"/>
      <c r="L10" s="2"/>
      <c r="M10" s="2"/>
      <c r="N10" s="2"/>
      <c r="O10" s="2"/>
      <c r="P10" s="2"/>
      <c r="Q10" s="2"/>
      <c r="R10" s="2"/>
      <c r="S10" s="2"/>
      <c r="T10" s="2"/>
      <c r="U10" s="2"/>
      <c r="V10" s="2"/>
      <c r="W10" s="2"/>
      <c r="X10" s="2"/>
      <c r="Y10" s="2"/>
      <c r="Z10" s="2"/>
    </row>
    <row r="11" spans="1:26" ht="12.75" customHeight="1" x14ac:dyDescent="0.2">
      <c r="A11" s="95" t="s">
        <v>111</v>
      </c>
      <c r="B11" s="96"/>
      <c r="C11" s="109"/>
      <c r="D11" s="109"/>
      <c r="E11" s="98">
        <f t="shared" si="0"/>
        <v>0</v>
      </c>
      <c r="F11" s="325"/>
      <c r="G11" s="2"/>
      <c r="H11" s="2"/>
      <c r="I11" s="2"/>
      <c r="J11" s="2"/>
      <c r="K11" s="2"/>
      <c r="L11" s="2"/>
      <c r="M11" s="2"/>
      <c r="N11" s="2"/>
      <c r="O11" s="2"/>
      <c r="P11" s="2"/>
      <c r="Q11" s="2"/>
      <c r="R11" s="2"/>
      <c r="S11" s="2"/>
      <c r="T11" s="2"/>
      <c r="U11" s="2"/>
      <c r="V11" s="2"/>
      <c r="W11" s="2"/>
      <c r="X11" s="2"/>
      <c r="Y11" s="2"/>
      <c r="Z11" s="2"/>
    </row>
    <row r="12" spans="1:26" ht="12.75" customHeight="1" x14ac:dyDescent="0.2">
      <c r="A12" s="95" t="s">
        <v>112</v>
      </c>
      <c r="B12" s="96">
        <f>B73</f>
        <v>0</v>
      </c>
      <c r="C12" s="109"/>
      <c r="D12" s="109"/>
      <c r="E12" s="98">
        <f t="shared" si="0"/>
        <v>0</v>
      </c>
      <c r="F12" s="325"/>
      <c r="G12" s="2"/>
      <c r="H12" s="2"/>
      <c r="I12" s="2"/>
      <c r="J12" s="2"/>
      <c r="K12" s="2"/>
      <c r="L12" s="2"/>
      <c r="M12" s="2"/>
      <c r="N12" s="2"/>
      <c r="O12" s="2"/>
      <c r="P12" s="2"/>
      <c r="Q12" s="2"/>
      <c r="R12" s="2"/>
      <c r="S12" s="2"/>
      <c r="T12" s="2"/>
      <c r="U12" s="2"/>
      <c r="V12" s="2"/>
      <c r="W12" s="2"/>
      <c r="X12" s="2"/>
      <c r="Y12" s="2"/>
      <c r="Z12" s="2"/>
    </row>
    <row r="13" spans="1:26" ht="12.75" customHeight="1" x14ac:dyDescent="0.2">
      <c r="A13" s="95" t="s">
        <v>113</v>
      </c>
      <c r="B13" s="96">
        <f>100*E5*0.8</f>
        <v>0</v>
      </c>
      <c r="C13" s="109"/>
      <c r="D13" s="109"/>
      <c r="E13" s="98">
        <f t="shared" si="0"/>
        <v>0</v>
      </c>
      <c r="F13" s="325"/>
      <c r="G13" s="2"/>
      <c r="H13" s="2"/>
      <c r="I13" s="2"/>
      <c r="J13" s="2"/>
      <c r="K13" s="2"/>
      <c r="L13" s="2"/>
      <c r="M13" s="2"/>
      <c r="N13" s="2"/>
      <c r="O13" s="2"/>
      <c r="P13" s="2"/>
      <c r="Q13" s="2"/>
      <c r="R13" s="2"/>
      <c r="S13" s="2"/>
      <c r="T13" s="2"/>
      <c r="U13" s="2"/>
      <c r="V13" s="2"/>
      <c r="W13" s="2"/>
      <c r="X13" s="2"/>
      <c r="Y13" s="2"/>
      <c r="Z13" s="2"/>
    </row>
    <row r="14" spans="1:26" ht="12.75" customHeight="1" x14ac:dyDescent="0.2">
      <c r="A14" s="101" t="s">
        <v>114</v>
      </c>
      <c r="B14" s="96"/>
      <c r="C14" s="109"/>
      <c r="D14" s="109"/>
      <c r="E14" s="98">
        <f t="shared" si="0"/>
        <v>0</v>
      </c>
      <c r="F14" s="325"/>
      <c r="G14" s="2"/>
      <c r="H14" s="2"/>
      <c r="I14" s="2"/>
      <c r="J14" s="2"/>
      <c r="K14" s="2"/>
      <c r="L14" s="2"/>
      <c r="M14" s="2"/>
      <c r="N14" s="2"/>
      <c r="O14" s="2"/>
      <c r="P14" s="2"/>
      <c r="Q14" s="2"/>
      <c r="R14" s="2"/>
      <c r="S14" s="2"/>
      <c r="T14" s="2"/>
      <c r="U14" s="2"/>
      <c r="V14" s="2"/>
      <c r="W14" s="2"/>
      <c r="X14" s="2"/>
      <c r="Y14" s="2"/>
      <c r="Z14" s="2"/>
    </row>
    <row r="15" spans="1:26" ht="12.75" customHeight="1" x14ac:dyDescent="0.2">
      <c r="A15" s="101" t="s">
        <v>115</v>
      </c>
      <c r="B15" s="99">
        <f>E6*'Page 3-Assumptions'!G6</f>
        <v>0</v>
      </c>
      <c r="C15" s="99">
        <v>0</v>
      </c>
      <c r="D15" s="99">
        <v>0</v>
      </c>
      <c r="E15" s="98">
        <f t="shared" si="0"/>
        <v>0</v>
      </c>
      <c r="F15" s="325"/>
      <c r="G15" s="2"/>
      <c r="H15" s="2"/>
      <c r="I15" s="2"/>
      <c r="J15" s="2"/>
      <c r="K15" s="2"/>
      <c r="L15" s="2"/>
      <c r="M15" s="2"/>
      <c r="N15" s="2"/>
      <c r="O15" s="2"/>
      <c r="P15" s="2"/>
      <c r="Q15" s="2"/>
      <c r="R15" s="2"/>
      <c r="S15" s="2"/>
      <c r="T15" s="2"/>
      <c r="U15" s="2"/>
      <c r="V15" s="2"/>
      <c r="W15" s="2"/>
      <c r="X15" s="2"/>
      <c r="Y15" s="2"/>
      <c r="Z15" s="2"/>
    </row>
    <row r="16" spans="1:26" ht="12.75" customHeight="1" x14ac:dyDescent="0.2">
      <c r="A16" s="101" t="s">
        <v>116</v>
      </c>
      <c r="B16" s="99">
        <f>'Page 3-Assumptions'!G7</f>
        <v>0</v>
      </c>
      <c r="C16" s="99">
        <v>0</v>
      </c>
      <c r="D16" s="99">
        <v>0</v>
      </c>
      <c r="E16" s="98">
        <f t="shared" si="0"/>
        <v>0</v>
      </c>
      <c r="F16" s="325"/>
      <c r="G16" s="2"/>
      <c r="H16" s="2"/>
      <c r="I16" s="2"/>
      <c r="J16" s="2"/>
      <c r="K16" s="2"/>
      <c r="L16" s="2"/>
      <c r="M16" s="2"/>
      <c r="N16" s="2"/>
      <c r="O16" s="2"/>
      <c r="P16" s="2"/>
      <c r="Q16" s="2"/>
      <c r="R16" s="2"/>
      <c r="S16" s="2"/>
      <c r="T16" s="2"/>
      <c r="U16" s="2"/>
      <c r="V16" s="2"/>
      <c r="W16" s="2"/>
      <c r="X16" s="2"/>
      <c r="Y16" s="2"/>
      <c r="Z16" s="2"/>
    </row>
    <row r="17" spans="1:26" ht="12.75" customHeight="1" x14ac:dyDescent="0.2">
      <c r="A17" s="95" t="s">
        <v>54</v>
      </c>
      <c r="B17" s="99">
        <v>0</v>
      </c>
      <c r="C17" s="99">
        <f>'Page 3-Assumptions'!$G$8</f>
        <v>0</v>
      </c>
      <c r="D17" s="99">
        <v>0</v>
      </c>
      <c r="E17" s="98">
        <f t="shared" si="0"/>
        <v>0</v>
      </c>
      <c r="F17" s="325"/>
      <c r="G17" s="2"/>
      <c r="H17" s="2"/>
      <c r="I17" s="2"/>
      <c r="J17" s="2"/>
      <c r="K17" s="2"/>
      <c r="L17" s="2"/>
      <c r="M17" s="2"/>
      <c r="N17" s="2"/>
      <c r="O17" s="2"/>
      <c r="P17" s="2"/>
      <c r="Q17" s="2"/>
      <c r="R17" s="2"/>
      <c r="S17" s="2"/>
      <c r="T17" s="2"/>
      <c r="U17" s="2"/>
      <c r="V17" s="2"/>
      <c r="W17" s="2"/>
      <c r="X17" s="2"/>
      <c r="Y17" s="2"/>
      <c r="Z17" s="2"/>
    </row>
    <row r="18" spans="1:26" ht="12.75" customHeight="1" x14ac:dyDescent="0.2">
      <c r="A18" s="95" t="s">
        <v>55</v>
      </c>
      <c r="B18" s="99">
        <f>'Page 3-Assumptions'!G9</f>
        <v>500</v>
      </c>
      <c r="C18" s="99">
        <v>0</v>
      </c>
      <c r="D18" s="99">
        <v>0</v>
      </c>
      <c r="E18" s="98">
        <f t="shared" si="0"/>
        <v>500</v>
      </c>
      <c r="F18" s="325"/>
      <c r="G18" s="2"/>
      <c r="H18" s="2"/>
      <c r="I18" s="2"/>
      <c r="J18" s="2"/>
      <c r="K18" s="2"/>
      <c r="L18" s="2"/>
      <c r="M18" s="2"/>
      <c r="N18" s="2"/>
      <c r="O18" s="2"/>
      <c r="P18" s="2"/>
      <c r="Q18" s="2"/>
      <c r="R18" s="2"/>
      <c r="S18" s="2"/>
      <c r="T18" s="2"/>
      <c r="U18" s="2"/>
      <c r="V18" s="2"/>
      <c r="W18" s="2"/>
      <c r="X18" s="2"/>
      <c r="Y18" s="2"/>
      <c r="Z18" s="2"/>
    </row>
    <row r="19" spans="1:26" ht="12.75" customHeight="1" x14ac:dyDescent="0.2">
      <c r="A19" s="95" t="s">
        <v>118</v>
      </c>
      <c r="B19" s="97"/>
      <c r="C19" s="109"/>
      <c r="D19" s="109"/>
      <c r="E19" s="98">
        <f t="shared" si="0"/>
        <v>0</v>
      </c>
      <c r="F19" s="325"/>
      <c r="G19" s="2"/>
      <c r="H19" s="2"/>
      <c r="I19" s="2"/>
      <c r="J19" s="2"/>
      <c r="K19" s="2"/>
      <c r="L19" s="2"/>
      <c r="M19" s="2"/>
      <c r="N19" s="2"/>
      <c r="O19" s="2"/>
      <c r="P19" s="2"/>
      <c r="Q19" s="2"/>
      <c r="R19" s="2"/>
      <c r="S19" s="2"/>
      <c r="T19" s="2"/>
      <c r="U19" s="2"/>
      <c r="V19" s="2"/>
      <c r="W19" s="2"/>
      <c r="X19" s="2"/>
      <c r="Y19" s="2"/>
      <c r="Z19" s="2"/>
    </row>
    <row r="20" spans="1:26" ht="12.75" customHeight="1" x14ac:dyDescent="0.2">
      <c r="A20" s="95" t="s">
        <v>56</v>
      </c>
      <c r="B20" s="99">
        <f>'Page 3-Assumptions'!G10</f>
        <v>0</v>
      </c>
      <c r="C20" s="99">
        <v>0</v>
      </c>
      <c r="D20" s="99">
        <v>0</v>
      </c>
      <c r="E20" s="98">
        <f t="shared" si="0"/>
        <v>0</v>
      </c>
      <c r="F20" s="325"/>
      <c r="G20" s="2"/>
      <c r="H20" s="2"/>
      <c r="I20" s="2"/>
      <c r="J20" s="2"/>
      <c r="K20" s="2"/>
      <c r="L20" s="2"/>
      <c r="M20" s="2"/>
      <c r="N20" s="2"/>
      <c r="O20" s="2"/>
      <c r="P20" s="2"/>
      <c r="Q20" s="2"/>
      <c r="R20" s="2"/>
      <c r="S20" s="2"/>
      <c r="T20" s="2"/>
      <c r="U20" s="2"/>
      <c r="V20" s="2"/>
      <c r="W20" s="2"/>
      <c r="X20" s="2"/>
      <c r="Y20" s="2"/>
      <c r="Z20" s="2"/>
    </row>
    <row r="21" spans="1:26" ht="12.75" customHeight="1" x14ac:dyDescent="0.2">
      <c r="A21" s="95" t="s">
        <v>235</v>
      </c>
      <c r="B21" s="99">
        <f>'Page 3-Assumptions'!G11</f>
        <v>0</v>
      </c>
      <c r="C21" s="99">
        <v>0</v>
      </c>
      <c r="D21" s="99">
        <v>0</v>
      </c>
      <c r="E21" s="98"/>
      <c r="F21" s="325"/>
      <c r="G21" s="2"/>
      <c r="H21" s="2"/>
      <c r="I21" s="2"/>
      <c r="J21" s="2"/>
      <c r="K21" s="2"/>
      <c r="L21" s="2"/>
      <c r="M21" s="2"/>
      <c r="N21" s="2"/>
      <c r="O21" s="2"/>
      <c r="P21" s="2"/>
      <c r="Q21" s="2"/>
      <c r="R21" s="2"/>
      <c r="S21" s="2"/>
      <c r="T21" s="2"/>
      <c r="U21" s="2"/>
      <c r="V21" s="2"/>
      <c r="W21" s="2"/>
      <c r="X21" s="2"/>
      <c r="Y21" s="2"/>
      <c r="Z21" s="2"/>
    </row>
    <row r="22" spans="1:26" ht="12.75" customHeight="1" x14ac:dyDescent="0.2">
      <c r="A22" s="95" t="s">
        <v>58</v>
      </c>
      <c r="B22" s="99">
        <v>0</v>
      </c>
      <c r="C22" s="99" t="str">
        <f>'Page 3-Assumptions'!$G$12</f>
        <v>N/A</v>
      </c>
      <c r="D22" s="99">
        <v>0</v>
      </c>
      <c r="E22" s="98">
        <f t="shared" si="0"/>
        <v>0</v>
      </c>
      <c r="F22" s="325"/>
      <c r="G22" s="2"/>
      <c r="H22" s="2"/>
      <c r="I22" s="2"/>
      <c r="J22" s="2"/>
      <c r="K22" s="2"/>
      <c r="L22" s="2"/>
      <c r="M22" s="2"/>
      <c r="N22" s="2"/>
      <c r="O22" s="2"/>
      <c r="P22" s="2"/>
      <c r="Q22" s="2"/>
      <c r="R22" s="2"/>
      <c r="S22" s="2"/>
      <c r="T22" s="2"/>
      <c r="U22" s="2"/>
      <c r="V22" s="2"/>
      <c r="W22" s="2"/>
      <c r="X22" s="2"/>
      <c r="Y22" s="2"/>
      <c r="Z22" s="2"/>
    </row>
    <row r="23" spans="1:26" ht="12.75" customHeight="1" x14ac:dyDescent="0.2">
      <c r="A23" s="95" t="s">
        <v>119</v>
      </c>
      <c r="B23" s="99">
        <v>0</v>
      </c>
      <c r="C23" s="99">
        <f>'Page 3-Assumptions'!$G$13</f>
        <v>0</v>
      </c>
      <c r="D23" s="99">
        <v>0</v>
      </c>
      <c r="E23" s="98">
        <f t="shared" si="0"/>
        <v>0</v>
      </c>
      <c r="F23" s="325"/>
      <c r="G23" s="2"/>
      <c r="H23" s="2"/>
      <c r="I23" s="2"/>
      <c r="J23" s="2"/>
      <c r="K23" s="2"/>
      <c r="L23" s="2"/>
      <c r="M23" s="2"/>
      <c r="N23" s="2"/>
      <c r="O23" s="2"/>
      <c r="P23" s="2"/>
      <c r="Q23" s="2"/>
      <c r="R23" s="2"/>
      <c r="S23" s="2"/>
      <c r="T23" s="2"/>
      <c r="U23" s="2"/>
      <c r="V23" s="2"/>
      <c r="W23" s="2"/>
      <c r="X23" s="2"/>
      <c r="Y23" s="2"/>
      <c r="Z23" s="2"/>
    </row>
    <row r="24" spans="1:26" ht="12.75" customHeight="1" x14ac:dyDescent="0.2">
      <c r="A24" s="95" t="s">
        <v>62</v>
      </c>
      <c r="B24" s="99">
        <v>0</v>
      </c>
      <c r="C24" s="99">
        <f>'Page 3-Assumptions'!$G$14</f>
        <v>0</v>
      </c>
      <c r="D24" s="99">
        <v>0</v>
      </c>
      <c r="E24" s="98">
        <f t="shared" si="0"/>
        <v>0</v>
      </c>
      <c r="F24" s="325"/>
      <c r="G24" s="2"/>
      <c r="H24" s="2"/>
      <c r="I24" s="2"/>
      <c r="J24" s="2"/>
      <c r="K24" s="2"/>
      <c r="L24" s="2"/>
      <c r="M24" s="2"/>
      <c r="N24" s="2"/>
      <c r="O24" s="2"/>
      <c r="P24" s="2"/>
      <c r="Q24" s="2"/>
      <c r="R24" s="2"/>
      <c r="S24" s="2"/>
      <c r="T24" s="2"/>
      <c r="U24" s="2"/>
      <c r="V24" s="2"/>
      <c r="W24" s="2"/>
      <c r="X24" s="2"/>
      <c r="Y24" s="2"/>
      <c r="Z24" s="2"/>
    </row>
    <row r="25" spans="1:26" ht="12.75" customHeight="1" x14ac:dyDescent="0.2">
      <c r="A25" s="95" t="s">
        <v>227</v>
      </c>
      <c r="B25" s="99"/>
      <c r="C25" s="99">
        <f>'Page 3-Assumptions'!$G$15</f>
        <v>1500</v>
      </c>
      <c r="D25" s="99"/>
      <c r="E25" s="98">
        <f t="shared" si="0"/>
        <v>1500</v>
      </c>
      <c r="F25" s="325"/>
      <c r="G25" s="2"/>
      <c r="H25" s="2"/>
      <c r="I25" s="2"/>
      <c r="J25" s="2"/>
      <c r="K25" s="2"/>
      <c r="L25" s="2"/>
      <c r="M25" s="2"/>
      <c r="N25" s="2"/>
      <c r="O25" s="2"/>
      <c r="P25" s="2"/>
      <c r="Q25" s="2"/>
      <c r="R25" s="2"/>
      <c r="S25" s="2"/>
      <c r="T25" s="2"/>
      <c r="U25" s="2"/>
      <c r="V25" s="2"/>
      <c r="W25" s="2"/>
      <c r="X25" s="2"/>
      <c r="Y25" s="2"/>
      <c r="Z25" s="2"/>
    </row>
    <row r="26" spans="1:26" ht="12.75" customHeight="1" x14ac:dyDescent="0.2">
      <c r="A26" s="130" t="s">
        <v>120</v>
      </c>
      <c r="B26" s="96"/>
      <c r="C26" s="109"/>
      <c r="D26" s="109"/>
      <c r="E26" s="98">
        <f t="shared" si="0"/>
        <v>0</v>
      </c>
      <c r="F26" s="325"/>
      <c r="G26" s="2"/>
      <c r="H26" s="2"/>
      <c r="I26" s="2"/>
      <c r="J26" s="2"/>
      <c r="K26" s="2"/>
      <c r="L26" s="2"/>
      <c r="M26" s="2"/>
      <c r="N26" s="2"/>
      <c r="O26" s="2"/>
      <c r="P26" s="2"/>
      <c r="Q26" s="2"/>
      <c r="R26" s="2"/>
      <c r="S26" s="2"/>
      <c r="T26" s="2"/>
      <c r="U26" s="2"/>
      <c r="V26" s="2"/>
      <c r="W26" s="2"/>
      <c r="X26" s="2"/>
      <c r="Y26" s="2"/>
      <c r="Z26" s="2"/>
    </row>
    <row r="27" spans="1:26" ht="12.75" customHeight="1" x14ac:dyDescent="0.2">
      <c r="A27" s="130" t="s">
        <v>121</v>
      </c>
      <c r="B27" s="96"/>
      <c r="C27" s="109"/>
      <c r="D27" s="109"/>
      <c r="E27" s="98">
        <f t="shared" si="0"/>
        <v>0</v>
      </c>
      <c r="F27" s="325"/>
      <c r="G27" s="2"/>
      <c r="H27" s="2"/>
      <c r="I27" s="2"/>
      <c r="J27" s="2"/>
      <c r="K27" s="2"/>
      <c r="L27" s="2"/>
      <c r="M27" s="2"/>
      <c r="N27" s="2"/>
      <c r="O27" s="2"/>
      <c r="P27" s="2"/>
      <c r="Q27" s="2"/>
      <c r="R27" s="2"/>
      <c r="S27" s="2"/>
      <c r="T27" s="2"/>
      <c r="U27" s="2"/>
      <c r="V27" s="2"/>
      <c r="W27" s="2"/>
      <c r="X27" s="2"/>
      <c r="Y27" s="2"/>
      <c r="Z27" s="2"/>
    </row>
    <row r="28" spans="1:26" ht="12.75" customHeight="1" x14ac:dyDescent="0.2">
      <c r="A28" s="130" t="s">
        <v>51</v>
      </c>
      <c r="B28" s="99">
        <f>E6*'Page 3-Assumptions'!G5</f>
        <v>0</v>
      </c>
      <c r="C28" s="99">
        <v>0</v>
      </c>
      <c r="D28" s="99">
        <v>0</v>
      </c>
      <c r="E28" s="98">
        <f t="shared" si="0"/>
        <v>0</v>
      </c>
      <c r="F28" s="325"/>
      <c r="G28" s="2"/>
      <c r="H28" s="2"/>
      <c r="I28" s="2"/>
      <c r="J28" s="2"/>
      <c r="K28" s="2"/>
      <c r="L28" s="2"/>
      <c r="M28" s="2"/>
      <c r="N28" s="2"/>
      <c r="O28" s="2"/>
      <c r="P28" s="2"/>
      <c r="Q28" s="2"/>
      <c r="R28" s="2"/>
      <c r="S28" s="2"/>
      <c r="T28" s="2"/>
      <c r="U28" s="2"/>
      <c r="V28" s="2"/>
      <c r="W28" s="2"/>
      <c r="X28" s="2"/>
      <c r="Y28" s="2"/>
      <c r="Z28" s="2"/>
    </row>
    <row r="29" spans="1:26" ht="12.75" customHeight="1" x14ac:dyDescent="0.2">
      <c r="A29" s="141" t="s">
        <v>122</v>
      </c>
      <c r="B29" s="104">
        <f>SUM(B8:B28)</f>
        <v>500</v>
      </c>
      <c r="C29" s="104">
        <f>SUM(C8:C28)</f>
        <v>1500</v>
      </c>
      <c r="D29" s="104">
        <f>SUM(D8:D28)</f>
        <v>0</v>
      </c>
      <c r="E29" s="104">
        <f>SUM(E8:E28)</f>
        <v>2000</v>
      </c>
      <c r="F29" s="325"/>
      <c r="G29" s="2"/>
      <c r="H29" s="2"/>
      <c r="I29" s="2"/>
      <c r="J29" s="2"/>
      <c r="K29" s="2"/>
      <c r="L29" s="2"/>
      <c r="M29" s="2"/>
      <c r="N29" s="2"/>
      <c r="O29" s="2"/>
      <c r="P29" s="2"/>
      <c r="Q29" s="2"/>
      <c r="R29" s="2"/>
      <c r="S29" s="2"/>
      <c r="T29" s="2"/>
      <c r="U29" s="2"/>
      <c r="V29" s="2"/>
      <c r="W29" s="2"/>
      <c r="X29" s="2"/>
      <c r="Y29" s="2"/>
      <c r="Z29" s="2"/>
    </row>
    <row r="30" spans="1:26" ht="12.75" customHeight="1" x14ac:dyDescent="0.2">
      <c r="A30" s="142"/>
      <c r="B30" s="106"/>
      <c r="C30" s="106"/>
      <c r="D30" s="106"/>
      <c r="E30" s="107"/>
      <c r="F30" s="325"/>
      <c r="G30" s="2"/>
      <c r="H30" s="2"/>
      <c r="I30" s="2"/>
      <c r="J30" s="2"/>
      <c r="K30" s="2"/>
      <c r="L30" s="2"/>
      <c r="M30" s="2"/>
      <c r="N30" s="2"/>
      <c r="O30" s="2"/>
      <c r="P30" s="2"/>
      <c r="Q30" s="2"/>
      <c r="R30" s="2"/>
      <c r="S30" s="2"/>
      <c r="T30" s="2"/>
      <c r="U30" s="2"/>
      <c r="V30" s="2"/>
      <c r="W30" s="2"/>
      <c r="X30" s="2"/>
      <c r="Y30" s="2"/>
      <c r="Z30" s="2"/>
    </row>
    <row r="31" spans="1:26" ht="12.75" customHeight="1" x14ac:dyDescent="0.2">
      <c r="A31" s="143" t="s">
        <v>65</v>
      </c>
      <c r="B31" s="106"/>
      <c r="C31" s="106"/>
      <c r="D31" s="106"/>
      <c r="E31" s="107"/>
      <c r="F31" s="325"/>
      <c r="G31" s="2"/>
      <c r="H31" s="2"/>
      <c r="I31" s="2"/>
      <c r="J31" s="2"/>
      <c r="K31" s="2"/>
      <c r="L31" s="2"/>
      <c r="M31" s="2"/>
      <c r="N31" s="2"/>
      <c r="O31" s="2"/>
      <c r="P31" s="2"/>
      <c r="Q31" s="2"/>
      <c r="R31" s="2"/>
      <c r="S31" s="2"/>
      <c r="T31" s="2"/>
      <c r="U31" s="2"/>
      <c r="V31" s="2"/>
      <c r="W31" s="2"/>
      <c r="X31" s="2"/>
      <c r="Y31" s="2"/>
      <c r="Z31" s="2"/>
    </row>
    <row r="32" spans="1:26" ht="12.75" customHeight="1" x14ac:dyDescent="0.2">
      <c r="A32" s="153" t="s">
        <v>123</v>
      </c>
      <c r="B32" s="99">
        <f>'Page 2-Staffing Plan'!G32</f>
        <v>1483500</v>
      </c>
      <c r="C32" s="96"/>
      <c r="D32" s="109"/>
      <c r="E32" s="98">
        <f t="shared" ref="E32:E74" si="1">SUM(B32:D32)</f>
        <v>1483500</v>
      </c>
      <c r="F32" s="325"/>
      <c r="G32" s="2"/>
      <c r="H32" s="2"/>
      <c r="I32" s="2"/>
      <c r="J32" s="2"/>
      <c r="K32" s="2"/>
      <c r="L32" s="2"/>
      <c r="M32" s="2"/>
      <c r="N32" s="2"/>
      <c r="O32" s="2"/>
      <c r="P32" s="2"/>
      <c r="Q32" s="2"/>
      <c r="R32" s="2"/>
      <c r="S32" s="2"/>
      <c r="T32" s="2"/>
      <c r="U32" s="2"/>
      <c r="V32" s="2"/>
      <c r="W32" s="2"/>
      <c r="X32" s="2"/>
      <c r="Y32" s="2"/>
      <c r="Z32" s="2"/>
    </row>
    <row r="33" spans="1:26" ht="12.75" customHeight="1" x14ac:dyDescent="0.2">
      <c r="A33" s="153" t="s">
        <v>174</v>
      </c>
      <c r="B33" s="99">
        <f>('Page 3-Assumptions'!$B$29*'Page 3-Assumptions'!$B$30)*('Page 2-Staffing Plan'!$G$15)</f>
        <v>0</v>
      </c>
      <c r="C33" s="96"/>
      <c r="D33" s="109"/>
      <c r="E33" s="98">
        <f t="shared" si="1"/>
        <v>0</v>
      </c>
      <c r="F33" s="325"/>
      <c r="G33" s="2"/>
      <c r="H33" s="2"/>
      <c r="I33" s="2"/>
      <c r="J33" s="2"/>
      <c r="K33" s="2"/>
      <c r="L33" s="2"/>
      <c r="M33" s="2"/>
      <c r="N33" s="2"/>
      <c r="O33" s="2"/>
      <c r="P33" s="2"/>
      <c r="Q33" s="2"/>
      <c r="R33" s="2"/>
      <c r="S33" s="2"/>
      <c r="T33" s="2"/>
      <c r="U33" s="2"/>
      <c r="V33" s="2"/>
      <c r="W33" s="2"/>
      <c r="X33" s="2"/>
      <c r="Y33" s="2"/>
      <c r="Z33" s="2"/>
    </row>
    <row r="34" spans="1:26" ht="12.75" customHeight="1" x14ac:dyDescent="0.2">
      <c r="A34" s="153" t="s">
        <v>125</v>
      </c>
      <c r="B34" s="99">
        <f>(B32+B33)*1.45%</f>
        <v>21510.75</v>
      </c>
      <c r="C34" s="96"/>
      <c r="D34" s="109"/>
      <c r="E34" s="98">
        <f t="shared" si="1"/>
        <v>21510.75</v>
      </c>
      <c r="F34" s="325"/>
      <c r="G34" s="2"/>
      <c r="H34" s="2"/>
      <c r="I34" s="2"/>
      <c r="J34" s="2"/>
      <c r="K34" s="2"/>
      <c r="L34" s="2"/>
      <c r="M34" s="2"/>
      <c r="N34" s="2"/>
      <c r="O34" s="2"/>
      <c r="P34" s="2"/>
      <c r="Q34" s="2"/>
      <c r="R34" s="2"/>
      <c r="S34" s="2"/>
      <c r="T34" s="2"/>
      <c r="U34" s="2"/>
      <c r="V34" s="2"/>
      <c r="W34" s="2"/>
      <c r="X34" s="2"/>
      <c r="Y34" s="2"/>
      <c r="Z34" s="2"/>
    </row>
    <row r="35" spans="1:26" ht="12.75" customHeight="1" x14ac:dyDescent="0.2">
      <c r="A35" s="153" t="s">
        <v>126</v>
      </c>
      <c r="B35" s="99">
        <v>0</v>
      </c>
      <c r="C35" s="96"/>
      <c r="D35" s="109"/>
      <c r="E35" s="98">
        <f t="shared" si="1"/>
        <v>0</v>
      </c>
      <c r="F35" s="325"/>
      <c r="G35" s="2"/>
      <c r="H35" s="2"/>
      <c r="I35" s="2"/>
      <c r="J35" s="2"/>
      <c r="K35" s="2"/>
      <c r="L35" s="2"/>
      <c r="M35" s="2"/>
      <c r="N35" s="2"/>
      <c r="O35" s="2"/>
      <c r="P35" s="2"/>
      <c r="Q35" s="2"/>
      <c r="R35" s="2"/>
      <c r="S35" s="2"/>
      <c r="T35" s="2"/>
      <c r="U35" s="2"/>
      <c r="V35" s="2"/>
      <c r="W35" s="2"/>
      <c r="X35" s="2"/>
      <c r="Y35" s="2"/>
      <c r="Z35" s="2"/>
    </row>
    <row r="36" spans="1:26" ht="12.75" customHeight="1" x14ac:dyDescent="0.2">
      <c r="A36" s="95" t="s">
        <v>127</v>
      </c>
      <c r="B36" s="99">
        <f>((E32+E33)*'Page 3-Assumptions'!G21)-C36</f>
        <v>317469</v>
      </c>
      <c r="C36" s="96"/>
      <c r="D36" s="109"/>
      <c r="E36" s="98">
        <f t="shared" si="1"/>
        <v>317469</v>
      </c>
      <c r="F36" s="325"/>
      <c r="G36" s="2"/>
      <c r="H36" s="2"/>
      <c r="I36" s="2"/>
      <c r="J36" s="2"/>
      <c r="K36" s="2"/>
      <c r="L36" s="2"/>
      <c r="M36" s="2"/>
      <c r="N36" s="2"/>
      <c r="O36" s="2"/>
      <c r="P36" s="2"/>
      <c r="Q36" s="2"/>
      <c r="R36" s="2"/>
      <c r="S36" s="2"/>
      <c r="T36" s="2"/>
      <c r="U36" s="2"/>
      <c r="V36" s="2"/>
      <c r="W36" s="2"/>
      <c r="X36" s="2"/>
      <c r="Y36" s="2"/>
      <c r="Z36" s="2"/>
    </row>
    <row r="37" spans="1:26" ht="12.75" customHeight="1" x14ac:dyDescent="0.2">
      <c r="A37" s="153" t="s">
        <v>128</v>
      </c>
      <c r="B37" s="99">
        <f>('Page 3-Assumptions'!B31*1.05^5)*'Page 2-Staffing Plan'!G37</f>
        <v>0</v>
      </c>
      <c r="C37" s="96"/>
      <c r="D37" s="109"/>
      <c r="E37" s="98">
        <f t="shared" si="1"/>
        <v>0</v>
      </c>
      <c r="F37" s="325"/>
      <c r="G37" s="2"/>
      <c r="H37" s="155"/>
      <c r="I37" s="2"/>
      <c r="J37" s="2"/>
      <c r="K37" s="2"/>
      <c r="L37" s="2"/>
      <c r="M37" s="2"/>
      <c r="N37" s="2"/>
      <c r="O37" s="2"/>
      <c r="P37" s="2"/>
      <c r="Q37" s="2"/>
      <c r="R37" s="2"/>
      <c r="S37" s="2"/>
      <c r="T37" s="2"/>
      <c r="U37" s="2"/>
      <c r="V37" s="2"/>
      <c r="W37" s="2"/>
      <c r="X37" s="2"/>
      <c r="Y37" s="2"/>
      <c r="Z37" s="2"/>
    </row>
    <row r="38" spans="1:26" ht="12.75" customHeight="1" x14ac:dyDescent="0.2">
      <c r="A38" s="153" t="s">
        <v>129</v>
      </c>
      <c r="B38" s="99">
        <f>('Page 3-Assumptions'!B32*1.02^4)*'Page 2-Staffing Plan'!G37</f>
        <v>0</v>
      </c>
      <c r="C38" s="96"/>
      <c r="D38" s="109"/>
      <c r="E38" s="98">
        <f t="shared" si="1"/>
        <v>0</v>
      </c>
      <c r="F38" s="325"/>
      <c r="G38" s="2"/>
      <c r="H38" s="2"/>
      <c r="I38" s="2"/>
      <c r="J38" s="2"/>
      <c r="K38" s="2"/>
      <c r="L38" s="2"/>
      <c r="M38" s="2"/>
      <c r="N38" s="2"/>
      <c r="O38" s="2"/>
      <c r="P38" s="2"/>
      <c r="Q38" s="2"/>
      <c r="R38" s="2"/>
      <c r="S38" s="2"/>
      <c r="T38" s="2"/>
      <c r="U38" s="2"/>
      <c r="V38" s="2"/>
      <c r="W38" s="2"/>
      <c r="X38" s="2"/>
      <c r="Y38" s="2"/>
      <c r="Z38" s="2"/>
    </row>
    <row r="39" spans="1:26" ht="12.75" customHeight="1" x14ac:dyDescent="0.2">
      <c r="A39" s="153" t="s">
        <v>130</v>
      </c>
      <c r="B39" s="99">
        <f>'Page 3-Assumptions'!$B$33*'Page 2-Staffing Plan'!G37</f>
        <v>0</v>
      </c>
      <c r="C39" s="96"/>
      <c r="D39" s="109"/>
      <c r="E39" s="98">
        <f t="shared" si="1"/>
        <v>0</v>
      </c>
      <c r="F39" s="325"/>
      <c r="G39" s="2"/>
      <c r="H39" s="2"/>
      <c r="I39" s="2"/>
      <c r="J39" s="2"/>
      <c r="K39" s="2"/>
      <c r="L39" s="2"/>
      <c r="M39" s="2"/>
      <c r="N39" s="2"/>
      <c r="O39" s="2"/>
      <c r="P39" s="2"/>
      <c r="Q39" s="2"/>
      <c r="R39" s="2"/>
      <c r="S39" s="2"/>
      <c r="T39" s="2"/>
      <c r="U39" s="2"/>
      <c r="V39" s="2"/>
      <c r="W39" s="2"/>
      <c r="X39" s="2"/>
      <c r="Y39" s="2"/>
      <c r="Z39" s="2"/>
    </row>
    <row r="40" spans="1:26" ht="12.75" customHeight="1" x14ac:dyDescent="0.2">
      <c r="A40" s="95" t="s">
        <v>131</v>
      </c>
      <c r="B40" s="99">
        <v>0</v>
      </c>
      <c r="C40" s="96"/>
      <c r="D40" s="96"/>
      <c r="E40" s="98">
        <f t="shared" si="1"/>
        <v>0</v>
      </c>
      <c r="F40" s="325"/>
      <c r="G40" s="2"/>
      <c r="H40" s="2"/>
      <c r="I40" s="2"/>
      <c r="J40" s="2"/>
      <c r="K40" s="2"/>
      <c r="L40" s="2"/>
      <c r="M40" s="2"/>
      <c r="N40" s="2"/>
      <c r="O40" s="2"/>
      <c r="P40" s="2"/>
      <c r="Q40" s="2"/>
      <c r="R40" s="2"/>
      <c r="S40" s="2"/>
      <c r="T40" s="2"/>
      <c r="U40" s="2"/>
      <c r="V40" s="2"/>
      <c r="W40" s="2"/>
      <c r="X40" s="2"/>
      <c r="Y40" s="2"/>
      <c r="Z40" s="2"/>
    </row>
    <row r="41" spans="1:26" ht="12.75" customHeight="1" x14ac:dyDescent="0.2">
      <c r="A41" s="95" t="s">
        <v>132</v>
      </c>
      <c r="B41" s="99">
        <f>('Page 3-Assumptions'!$B$35*'Page 2-Staffing Plan'!G37)</f>
        <v>0</v>
      </c>
      <c r="C41" s="96"/>
      <c r="D41" s="109"/>
      <c r="E41" s="98">
        <f t="shared" si="1"/>
        <v>0</v>
      </c>
      <c r="F41" s="325"/>
      <c r="G41" s="2"/>
      <c r="H41" s="2"/>
      <c r="I41" s="2"/>
      <c r="J41" s="2"/>
      <c r="K41" s="2"/>
      <c r="L41" s="2"/>
      <c r="M41" s="2"/>
      <c r="N41" s="2"/>
      <c r="O41" s="2"/>
      <c r="P41" s="2"/>
      <c r="Q41" s="2"/>
      <c r="R41" s="2"/>
      <c r="S41" s="2"/>
      <c r="T41" s="2"/>
      <c r="U41" s="2"/>
      <c r="V41" s="2"/>
      <c r="W41" s="2"/>
      <c r="X41" s="2"/>
      <c r="Y41" s="2"/>
      <c r="Z41" s="2"/>
    </row>
    <row r="42" spans="1:26" ht="12.75" customHeight="1" x14ac:dyDescent="0.2">
      <c r="A42" s="153" t="s">
        <v>133</v>
      </c>
      <c r="B42" s="99">
        <f>'Page 3-Assumptions'!G57</f>
        <v>0</v>
      </c>
      <c r="C42" s="96"/>
      <c r="D42" s="156"/>
      <c r="E42" s="98">
        <f t="shared" si="1"/>
        <v>0</v>
      </c>
      <c r="F42" s="325"/>
      <c r="G42" s="2"/>
      <c r="H42" s="2"/>
      <c r="I42" s="2"/>
      <c r="J42" s="2"/>
      <c r="K42" s="2"/>
      <c r="L42" s="2"/>
      <c r="M42" s="2"/>
      <c r="N42" s="2"/>
      <c r="O42" s="2"/>
      <c r="P42" s="2"/>
      <c r="Q42" s="2"/>
      <c r="R42" s="2"/>
      <c r="S42" s="2"/>
      <c r="T42" s="2"/>
      <c r="U42" s="2"/>
      <c r="V42" s="2"/>
      <c r="W42" s="2"/>
      <c r="X42" s="2"/>
      <c r="Y42" s="2"/>
      <c r="Z42" s="2"/>
    </row>
    <row r="43" spans="1:26" ht="12.75" customHeight="1" x14ac:dyDescent="0.2">
      <c r="A43" s="95" t="s">
        <v>134</v>
      </c>
      <c r="B43" s="99">
        <f>E5*'Page 3-Assumptions'!$B$36</f>
        <v>0</v>
      </c>
      <c r="C43" s="96"/>
      <c r="D43" s="109"/>
      <c r="E43" s="98">
        <f t="shared" si="1"/>
        <v>0</v>
      </c>
      <c r="F43" s="325"/>
      <c r="G43" s="2"/>
      <c r="H43" s="2"/>
      <c r="I43" s="2"/>
      <c r="J43" s="2"/>
      <c r="K43" s="2"/>
      <c r="L43" s="2"/>
      <c r="M43" s="2"/>
      <c r="N43" s="2"/>
      <c r="O43" s="2"/>
      <c r="P43" s="2"/>
      <c r="Q43" s="2"/>
      <c r="R43" s="2"/>
      <c r="S43" s="2"/>
      <c r="T43" s="2"/>
      <c r="U43" s="2"/>
      <c r="V43" s="2"/>
      <c r="W43" s="2"/>
      <c r="X43" s="2"/>
      <c r="Y43" s="2"/>
      <c r="Z43" s="2"/>
    </row>
    <row r="44" spans="1:26" ht="12.75" customHeight="1" x14ac:dyDescent="0.2">
      <c r="A44" s="153" t="s">
        <v>135</v>
      </c>
      <c r="B44" s="96">
        <f>'Page 8-Year 4'!B44*1.05</f>
        <v>0</v>
      </c>
      <c r="C44" s="96"/>
      <c r="D44" s="109"/>
      <c r="E44" s="98">
        <f t="shared" si="1"/>
        <v>0</v>
      </c>
      <c r="F44" s="325"/>
      <c r="G44" s="2"/>
      <c r="H44" s="2"/>
      <c r="I44" s="2"/>
      <c r="J44" s="2"/>
      <c r="K44" s="2"/>
      <c r="L44" s="2"/>
      <c r="M44" s="2"/>
      <c r="N44" s="2"/>
      <c r="O44" s="2"/>
      <c r="P44" s="2"/>
      <c r="Q44" s="2"/>
      <c r="R44" s="2"/>
      <c r="S44" s="2"/>
      <c r="T44" s="2"/>
      <c r="U44" s="2"/>
      <c r="V44" s="2"/>
      <c r="W44" s="2"/>
      <c r="X44" s="2"/>
      <c r="Y44" s="2"/>
      <c r="Z44" s="2"/>
    </row>
    <row r="45" spans="1:26" ht="12.75" customHeight="1" x14ac:dyDescent="0.2">
      <c r="A45" s="153" t="s">
        <v>136</v>
      </c>
      <c r="B45" s="96">
        <f>'Page 8-Year 4'!B45*1.05</f>
        <v>0</v>
      </c>
      <c r="C45" s="96"/>
      <c r="D45" s="109"/>
      <c r="E45" s="98">
        <f t="shared" si="1"/>
        <v>0</v>
      </c>
      <c r="F45" s="325"/>
      <c r="G45" s="2"/>
      <c r="H45" s="2"/>
      <c r="I45" s="2"/>
      <c r="J45" s="2"/>
      <c r="K45" s="2"/>
      <c r="L45" s="2"/>
      <c r="M45" s="2"/>
      <c r="N45" s="2"/>
      <c r="O45" s="2"/>
      <c r="P45" s="2"/>
      <c r="Q45" s="2"/>
      <c r="R45" s="2"/>
      <c r="S45" s="2"/>
      <c r="T45" s="2"/>
      <c r="U45" s="2"/>
      <c r="V45" s="2"/>
      <c r="W45" s="2"/>
      <c r="X45" s="2"/>
      <c r="Y45" s="2"/>
      <c r="Z45" s="2"/>
    </row>
    <row r="46" spans="1:26" ht="12.75" customHeight="1" x14ac:dyDescent="0.2">
      <c r="A46" s="153" t="s">
        <v>137</v>
      </c>
      <c r="B46" s="96">
        <v>0</v>
      </c>
      <c r="C46" s="96">
        <f>SUM(C16:C24)</f>
        <v>0</v>
      </c>
      <c r="D46" s="109"/>
      <c r="E46" s="98">
        <f t="shared" si="1"/>
        <v>0</v>
      </c>
      <c r="F46" s="325"/>
      <c r="G46" s="2"/>
      <c r="H46" s="2"/>
      <c r="I46" s="2"/>
      <c r="J46" s="2"/>
      <c r="K46" s="2"/>
      <c r="L46" s="2"/>
      <c r="M46" s="2"/>
      <c r="N46" s="2"/>
      <c r="O46" s="2"/>
      <c r="P46" s="2"/>
      <c r="Q46" s="2"/>
      <c r="R46" s="2"/>
      <c r="S46" s="2"/>
      <c r="T46" s="2"/>
      <c r="U46" s="2"/>
      <c r="V46" s="2"/>
      <c r="W46" s="2"/>
      <c r="X46" s="2"/>
      <c r="Y46" s="2"/>
      <c r="Z46" s="2"/>
    </row>
    <row r="47" spans="1:26" ht="12.75" customHeight="1" x14ac:dyDescent="0.2">
      <c r="A47" s="153" t="s">
        <v>138</v>
      </c>
      <c r="B47" s="96">
        <f>'Page 8-Year 4'!B47*1.05</f>
        <v>0</v>
      </c>
      <c r="C47" s="96"/>
      <c r="D47" s="109"/>
      <c r="E47" s="98">
        <f t="shared" si="1"/>
        <v>0</v>
      </c>
      <c r="F47" s="325"/>
      <c r="G47" s="2"/>
      <c r="H47" s="2"/>
      <c r="I47" s="2"/>
      <c r="J47" s="2"/>
      <c r="K47" s="2"/>
      <c r="L47" s="2"/>
      <c r="M47" s="2"/>
      <c r="N47" s="2"/>
      <c r="O47" s="2"/>
      <c r="P47" s="2"/>
      <c r="Q47" s="2"/>
      <c r="R47" s="2"/>
      <c r="S47" s="2"/>
      <c r="T47" s="2"/>
      <c r="U47" s="2"/>
      <c r="V47" s="2"/>
      <c r="W47" s="2"/>
      <c r="X47" s="2"/>
      <c r="Y47" s="2"/>
      <c r="Z47" s="2"/>
    </row>
    <row r="48" spans="1:26" ht="12.75" customHeight="1" x14ac:dyDescent="0.2">
      <c r="A48" s="95" t="s">
        <v>139</v>
      </c>
      <c r="B48" s="96">
        <f>'Page 8-Year 4'!B48*1.05</f>
        <v>0</v>
      </c>
      <c r="C48" s="96"/>
      <c r="D48" s="96"/>
      <c r="E48" s="98">
        <f t="shared" si="1"/>
        <v>0</v>
      </c>
      <c r="F48" s="325"/>
      <c r="G48" s="2"/>
      <c r="H48" s="2"/>
      <c r="I48" s="2"/>
      <c r="J48" s="2"/>
      <c r="K48" s="2"/>
      <c r="L48" s="2"/>
      <c r="M48" s="2"/>
      <c r="N48" s="2"/>
      <c r="O48" s="2"/>
      <c r="P48" s="2"/>
      <c r="Q48" s="2"/>
      <c r="R48" s="2"/>
      <c r="S48" s="2"/>
      <c r="T48" s="2"/>
      <c r="U48" s="2"/>
      <c r="V48" s="2"/>
      <c r="W48" s="2"/>
      <c r="X48" s="2"/>
      <c r="Y48" s="2"/>
      <c r="Z48" s="2"/>
    </row>
    <row r="49" spans="1:26" ht="12.75" customHeight="1" x14ac:dyDescent="0.2">
      <c r="A49" s="153" t="s">
        <v>140</v>
      </c>
      <c r="B49" s="96">
        <f>'Page 8-Year 4'!B49*1.05</f>
        <v>0</v>
      </c>
      <c r="C49" s="96"/>
      <c r="D49" s="109"/>
      <c r="E49" s="98">
        <f t="shared" si="1"/>
        <v>0</v>
      </c>
      <c r="F49" s="325"/>
      <c r="G49" s="2"/>
      <c r="H49" s="2"/>
      <c r="I49" s="2"/>
      <c r="J49" s="2"/>
      <c r="K49" s="2"/>
      <c r="L49" s="2"/>
      <c r="M49" s="2"/>
      <c r="N49" s="2"/>
      <c r="O49" s="2"/>
      <c r="P49" s="2"/>
      <c r="Q49" s="2"/>
      <c r="R49" s="2"/>
      <c r="S49" s="2"/>
      <c r="T49" s="2"/>
      <c r="U49" s="2"/>
      <c r="V49" s="2"/>
      <c r="W49" s="2"/>
      <c r="X49" s="2"/>
      <c r="Y49" s="2"/>
      <c r="Z49" s="2"/>
    </row>
    <row r="50" spans="1:26" ht="12.75" customHeight="1" x14ac:dyDescent="0.2">
      <c r="A50" s="153" t="s">
        <v>141</v>
      </c>
      <c r="B50" s="96">
        <f>'Page 8-Year 4'!B50*1.05</f>
        <v>0</v>
      </c>
      <c r="C50" s="96"/>
      <c r="D50" s="109"/>
      <c r="E50" s="98">
        <f t="shared" si="1"/>
        <v>0</v>
      </c>
      <c r="F50" s="325"/>
      <c r="G50" s="2"/>
      <c r="H50" s="2"/>
      <c r="I50" s="2"/>
      <c r="J50" s="2"/>
      <c r="K50" s="2"/>
      <c r="L50" s="2"/>
      <c r="M50" s="2"/>
      <c r="N50" s="2"/>
      <c r="O50" s="2"/>
      <c r="P50" s="2"/>
      <c r="Q50" s="2"/>
      <c r="R50" s="2"/>
      <c r="S50" s="2"/>
      <c r="T50" s="2"/>
      <c r="U50" s="2"/>
      <c r="V50" s="2"/>
      <c r="W50" s="2"/>
      <c r="X50" s="2"/>
      <c r="Y50" s="2"/>
      <c r="Z50" s="2"/>
    </row>
    <row r="51" spans="1:26" ht="12.75" customHeight="1" x14ac:dyDescent="0.2">
      <c r="A51" s="153" t="s">
        <v>142</v>
      </c>
      <c r="B51" s="99">
        <f>(SUM('Page 1-Enrollment Plan'!F7:F17))*'Page 3-Assumptions'!$B$37</f>
        <v>0</v>
      </c>
      <c r="C51" s="96"/>
      <c r="D51" s="109"/>
      <c r="E51" s="98">
        <f t="shared" si="1"/>
        <v>0</v>
      </c>
      <c r="F51" s="325"/>
      <c r="G51" s="2"/>
      <c r="H51" s="2"/>
      <c r="I51" s="2"/>
      <c r="J51" s="2"/>
      <c r="K51" s="2"/>
      <c r="L51" s="2"/>
      <c r="M51" s="2"/>
      <c r="N51" s="2"/>
      <c r="O51" s="2"/>
      <c r="P51" s="2"/>
      <c r="Q51" s="2"/>
      <c r="R51" s="2"/>
      <c r="S51" s="2"/>
      <c r="T51" s="2"/>
      <c r="U51" s="2"/>
      <c r="V51" s="2"/>
      <c r="W51" s="2"/>
      <c r="X51" s="2"/>
      <c r="Y51" s="2"/>
      <c r="Z51" s="2"/>
    </row>
    <row r="52" spans="1:26" ht="12.75" customHeight="1" x14ac:dyDescent="0.2">
      <c r="A52" s="153" t="s">
        <v>143</v>
      </c>
      <c r="B52" s="99">
        <f>('Page 3-Assumptions'!$B$38+'Page 3-Assumptions'!$B$39)*'Page 1-Enrollment Plan'!F21</f>
        <v>0</v>
      </c>
      <c r="C52" s="96"/>
      <c r="D52" s="109"/>
      <c r="E52" s="98">
        <f t="shared" si="1"/>
        <v>0</v>
      </c>
      <c r="F52" s="325"/>
      <c r="G52" s="2"/>
      <c r="H52" s="2"/>
      <c r="I52" s="2"/>
      <c r="J52" s="2"/>
      <c r="K52" s="2"/>
      <c r="L52" s="2"/>
      <c r="M52" s="2"/>
      <c r="N52" s="2"/>
      <c r="O52" s="2"/>
      <c r="P52" s="2"/>
      <c r="Q52" s="2"/>
      <c r="R52" s="2"/>
      <c r="S52" s="2"/>
      <c r="T52" s="2"/>
      <c r="U52" s="2"/>
      <c r="V52" s="2"/>
      <c r="W52" s="2"/>
      <c r="X52" s="2"/>
      <c r="Y52" s="2"/>
      <c r="Z52" s="2"/>
    </row>
    <row r="53" spans="1:26" ht="12.75" customHeight="1" x14ac:dyDescent="0.2">
      <c r="A53" s="95" t="s">
        <v>144</v>
      </c>
      <c r="B53" s="99">
        <f>'Page 3-Assumptions'!G25</f>
        <v>0</v>
      </c>
      <c r="C53" s="96"/>
      <c r="D53" s="109"/>
      <c r="E53" s="98">
        <f t="shared" si="1"/>
        <v>0</v>
      </c>
      <c r="F53" s="325"/>
      <c r="G53" s="2"/>
      <c r="H53" s="2"/>
      <c r="I53" s="2"/>
      <c r="J53" s="2"/>
      <c r="K53" s="2"/>
      <c r="L53" s="2"/>
      <c r="M53" s="2"/>
      <c r="N53" s="2"/>
      <c r="O53" s="2"/>
      <c r="P53" s="2"/>
      <c r="Q53" s="2"/>
      <c r="R53" s="2"/>
      <c r="S53" s="2"/>
      <c r="T53" s="2"/>
      <c r="U53" s="2"/>
      <c r="V53" s="2"/>
      <c r="W53" s="2"/>
      <c r="X53" s="2"/>
      <c r="Y53" s="2"/>
      <c r="Z53" s="2"/>
    </row>
    <row r="54" spans="1:26" ht="12.75" customHeight="1" x14ac:dyDescent="0.2">
      <c r="A54" s="153" t="s">
        <v>145</v>
      </c>
      <c r="B54" s="99">
        <f>'Page 3-Assumptions'!$G$24*(E32+E33)</f>
        <v>4450.5</v>
      </c>
      <c r="C54" s="96"/>
      <c r="D54" s="109"/>
      <c r="E54" s="98">
        <f t="shared" si="1"/>
        <v>4450.5</v>
      </c>
      <c r="F54" s="325"/>
      <c r="G54" s="2"/>
      <c r="H54" s="2"/>
      <c r="I54" s="2"/>
      <c r="J54" s="2"/>
      <c r="K54" s="2"/>
      <c r="L54" s="2"/>
      <c r="M54" s="2"/>
      <c r="N54" s="2"/>
      <c r="O54" s="2"/>
      <c r="P54" s="2"/>
      <c r="Q54" s="2"/>
      <c r="R54" s="2"/>
      <c r="S54" s="2"/>
      <c r="T54" s="2"/>
      <c r="U54" s="2"/>
      <c r="V54" s="2"/>
      <c r="W54" s="2"/>
      <c r="X54" s="2"/>
      <c r="Y54" s="2"/>
      <c r="Z54" s="2"/>
    </row>
    <row r="55" spans="1:26" ht="12.75" customHeight="1" x14ac:dyDescent="0.2">
      <c r="A55" s="153" t="s">
        <v>146</v>
      </c>
      <c r="B55" s="99">
        <f>((E32+E33)/100)*2</f>
        <v>29670</v>
      </c>
      <c r="C55" s="96"/>
      <c r="D55" s="109"/>
      <c r="E55" s="98">
        <f t="shared" si="1"/>
        <v>29670</v>
      </c>
      <c r="F55" s="325"/>
      <c r="G55" s="2"/>
      <c r="H55" s="2"/>
      <c r="I55" s="2"/>
      <c r="J55" s="2"/>
      <c r="K55" s="2"/>
      <c r="L55" s="2"/>
      <c r="M55" s="2"/>
      <c r="N55" s="2"/>
      <c r="O55" s="2"/>
      <c r="P55" s="2"/>
      <c r="Q55" s="2"/>
      <c r="R55" s="2"/>
      <c r="S55" s="2"/>
      <c r="T55" s="2"/>
      <c r="U55" s="2"/>
      <c r="V55" s="2"/>
      <c r="W55" s="2"/>
      <c r="X55" s="2"/>
      <c r="Y55" s="2"/>
      <c r="Z55" s="2"/>
    </row>
    <row r="56" spans="1:26" ht="12.75" customHeight="1" x14ac:dyDescent="0.2">
      <c r="A56" s="153" t="s">
        <v>147</v>
      </c>
      <c r="B56" s="96">
        <f>'Page 8-Year 4'!B56*1.05</f>
        <v>0</v>
      </c>
      <c r="C56" s="96"/>
      <c r="D56" s="109"/>
      <c r="E56" s="98">
        <f t="shared" si="1"/>
        <v>0</v>
      </c>
      <c r="F56" s="325"/>
      <c r="G56" s="2"/>
      <c r="H56" s="2"/>
      <c r="I56" s="2"/>
      <c r="J56" s="2"/>
      <c r="K56" s="2"/>
      <c r="L56" s="2"/>
      <c r="M56" s="2"/>
      <c r="N56" s="2"/>
      <c r="O56" s="2"/>
      <c r="P56" s="2"/>
      <c r="Q56" s="2"/>
      <c r="R56" s="2"/>
      <c r="S56" s="2"/>
      <c r="T56" s="2"/>
      <c r="U56" s="2"/>
      <c r="V56" s="2"/>
      <c r="W56" s="2"/>
      <c r="X56" s="2"/>
      <c r="Y56" s="2"/>
      <c r="Z56" s="2"/>
    </row>
    <row r="57" spans="1:26" ht="12.75" customHeight="1" x14ac:dyDescent="0.2">
      <c r="A57" s="153" t="s">
        <v>148</v>
      </c>
      <c r="B57" s="99">
        <f>'Page 3-Assumptions'!$B$40*'Page 1-Enrollment Plan'!$F$21</f>
        <v>0</v>
      </c>
      <c r="C57" s="96"/>
      <c r="D57" s="109"/>
      <c r="E57" s="98">
        <f t="shared" si="1"/>
        <v>0</v>
      </c>
      <c r="F57" s="325"/>
      <c r="G57" s="2"/>
      <c r="H57" s="2"/>
      <c r="I57" s="2"/>
      <c r="J57" s="2"/>
      <c r="K57" s="2"/>
      <c r="L57" s="2"/>
      <c r="M57" s="2"/>
      <c r="N57" s="2"/>
      <c r="O57" s="2"/>
      <c r="P57" s="2"/>
      <c r="Q57" s="2"/>
      <c r="R57" s="2"/>
      <c r="S57" s="2"/>
      <c r="T57" s="2"/>
      <c r="U57" s="2"/>
      <c r="V57" s="2"/>
      <c r="W57" s="2"/>
      <c r="X57" s="2"/>
      <c r="Y57" s="2"/>
      <c r="Z57" s="2"/>
    </row>
    <row r="58" spans="1:26" ht="12.75" customHeight="1" x14ac:dyDescent="0.2">
      <c r="A58" s="95" t="s">
        <v>304</v>
      </c>
      <c r="B58" s="96">
        <f>'Page 8-Year 4'!B58*1.05</f>
        <v>0</v>
      </c>
      <c r="C58" s="96"/>
      <c r="D58" s="109"/>
      <c r="E58" s="98">
        <f t="shared" ref="E58" si="2">SUM(B58:D58)</f>
        <v>0</v>
      </c>
      <c r="F58" s="329"/>
      <c r="G58" s="2"/>
      <c r="H58" s="2"/>
      <c r="I58" s="2"/>
      <c r="J58" s="2"/>
      <c r="K58" s="2"/>
      <c r="L58" s="2"/>
      <c r="M58" s="2"/>
      <c r="N58" s="2"/>
      <c r="O58" s="2"/>
      <c r="P58" s="2"/>
      <c r="Q58" s="2"/>
      <c r="R58" s="2"/>
      <c r="S58" s="2"/>
      <c r="T58" s="2"/>
      <c r="U58" s="2"/>
      <c r="V58" s="2"/>
      <c r="W58" s="2"/>
      <c r="X58" s="2"/>
      <c r="Y58" s="2"/>
      <c r="Z58" s="2"/>
    </row>
    <row r="59" spans="1:26" ht="12.75" customHeight="1" x14ac:dyDescent="0.2">
      <c r="A59" s="153" t="s">
        <v>149</v>
      </c>
      <c r="B59" s="99">
        <f>E5*'Page 3-Assumptions'!$B$41</f>
        <v>0</v>
      </c>
      <c r="C59" s="96"/>
      <c r="D59" s="109"/>
      <c r="E59" s="98">
        <f t="shared" si="1"/>
        <v>0</v>
      </c>
      <c r="F59" s="325"/>
      <c r="G59" s="2"/>
      <c r="H59" s="2"/>
      <c r="I59" s="2"/>
      <c r="J59" s="2"/>
      <c r="K59" s="2"/>
      <c r="L59" s="2"/>
      <c r="M59" s="2"/>
      <c r="N59" s="2"/>
      <c r="O59" s="2"/>
      <c r="P59" s="2"/>
      <c r="Q59" s="2"/>
      <c r="R59" s="2"/>
      <c r="S59" s="2"/>
      <c r="T59" s="2"/>
      <c r="U59" s="2"/>
      <c r="V59" s="2"/>
      <c r="W59" s="2"/>
      <c r="X59" s="2"/>
      <c r="Y59" s="2"/>
      <c r="Z59" s="2"/>
    </row>
    <row r="60" spans="1:26" ht="12.75" customHeight="1" x14ac:dyDescent="0.2">
      <c r="A60" s="153" t="s">
        <v>150</v>
      </c>
      <c r="B60" s="99">
        <f>'Page 2-Staffing Plan'!G37*'Page 3-Assumptions'!$B$34</f>
        <v>0</v>
      </c>
      <c r="C60" s="96"/>
      <c r="D60" s="157"/>
      <c r="E60" s="98">
        <f t="shared" si="1"/>
        <v>0</v>
      </c>
      <c r="F60" s="325"/>
      <c r="G60" s="2"/>
      <c r="H60" s="2"/>
      <c r="I60" s="2"/>
      <c r="J60" s="2"/>
      <c r="K60" s="2"/>
      <c r="L60" s="2"/>
      <c r="M60" s="2"/>
      <c r="N60" s="2"/>
      <c r="O60" s="2"/>
      <c r="P60" s="2"/>
      <c r="Q60" s="2"/>
      <c r="R60" s="2"/>
      <c r="S60" s="2"/>
      <c r="T60" s="2"/>
      <c r="U60" s="2"/>
      <c r="V60" s="2"/>
      <c r="W60" s="2"/>
      <c r="X60" s="2"/>
      <c r="Y60" s="2"/>
      <c r="Z60" s="2"/>
    </row>
    <row r="61" spans="1:26" ht="12.75" customHeight="1" x14ac:dyDescent="0.2">
      <c r="A61" s="95" t="s">
        <v>151</v>
      </c>
      <c r="B61" s="99">
        <f>E28*'Page 3-Assumptions'!G19</f>
        <v>0</v>
      </c>
      <c r="C61" s="96"/>
      <c r="D61" s="109"/>
      <c r="E61" s="98">
        <f t="shared" si="1"/>
        <v>0</v>
      </c>
      <c r="F61" s="325"/>
      <c r="G61" s="2"/>
      <c r="H61" s="2"/>
      <c r="I61" s="2"/>
      <c r="J61" s="2"/>
      <c r="K61" s="2"/>
      <c r="L61" s="2"/>
      <c r="M61" s="2"/>
      <c r="N61" s="2"/>
      <c r="O61" s="2"/>
      <c r="P61" s="2"/>
      <c r="Q61" s="2"/>
      <c r="R61" s="2"/>
      <c r="S61" s="2"/>
      <c r="T61" s="2"/>
      <c r="U61" s="2"/>
      <c r="V61" s="2"/>
      <c r="W61" s="2"/>
      <c r="X61" s="2"/>
      <c r="Y61" s="2"/>
      <c r="Z61" s="2"/>
    </row>
    <row r="62" spans="1:26" ht="12.75" customHeight="1" x14ac:dyDescent="0.2">
      <c r="A62" s="95" t="s">
        <v>152</v>
      </c>
      <c r="B62" s="99">
        <f>B28*'Page 3-Assumptions'!G20</f>
        <v>0</v>
      </c>
      <c r="C62" s="96"/>
      <c r="D62" s="109"/>
      <c r="E62" s="98">
        <f t="shared" si="1"/>
        <v>0</v>
      </c>
      <c r="F62" s="325"/>
      <c r="G62" s="2"/>
      <c r="H62" s="2"/>
      <c r="I62" s="2"/>
      <c r="J62" s="2"/>
      <c r="K62" s="2"/>
      <c r="L62" s="2"/>
      <c r="M62" s="2"/>
      <c r="N62" s="2"/>
      <c r="O62" s="2"/>
      <c r="P62" s="2"/>
      <c r="Q62" s="2"/>
      <c r="R62" s="2"/>
      <c r="S62" s="2"/>
      <c r="T62" s="2"/>
      <c r="U62" s="2"/>
      <c r="V62" s="2"/>
      <c r="W62" s="2"/>
      <c r="X62" s="2"/>
      <c r="Y62" s="2"/>
      <c r="Z62" s="2"/>
    </row>
    <row r="63" spans="1:26" ht="12.75" customHeight="1" x14ac:dyDescent="0.2">
      <c r="A63" s="153" t="s">
        <v>153</v>
      </c>
      <c r="B63" s="99">
        <f>'Page 3-Assumptions'!$B$42*'Page 1-Enrollment Plan'!$F$21</f>
        <v>0</v>
      </c>
      <c r="C63" s="96"/>
      <c r="D63" s="109"/>
      <c r="E63" s="98">
        <f t="shared" si="1"/>
        <v>0</v>
      </c>
      <c r="F63" s="325"/>
      <c r="G63" s="2"/>
      <c r="H63" s="2"/>
      <c r="I63" s="2"/>
      <c r="J63" s="2"/>
      <c r="K63" s="2"/>
      <c r="L63" s="2"/>
      <c r="M63" s="2"/>
      <c r="N63" s="2"/>
      <c r="O63" s="2"/>
      <c r="P63" s="2"/>
      <c r="Q63" s="2"/>
      <c r="R63" s="2"/>
      <c r="S63" s="2"/>
      <c r="T63" s="2"/>
      <c r="U63" s="2"/>
      <c r="V63" s="2"/>
      <c r="W63" s="2"/>
      <c r="X63" s="2"/>
      <c r="Y63" s="2"/>
      <c r="Z63" s="2"/>
    </row>
    <row r="64" spans="1:26" ht="12.75" customHeight="1" x14ac:dyDescent="0.2">
      <c r="A64" s="153" t="s">
        <v>154</v>
      </c>
      <c r="B64" s="99">
        <f>E5*'Page 3-Assumptions'!$B$43</f>
        <v>0</v>
      </c>
      <c r="C64" s="96"/>
      <c r="D64" s="109"/>
      <c r="E64" s="98">
        <f t="shared" si="1"/>
        <v>0</v>
      </c>
      <c r="F64" s="325"/>
      <c r="G64" s="2"/>
      <c r="H64" s="2"/>
      <c r="I64" s="2"/>
      <c r="J64" s="2"/>
      <c r="K64" s="2"/>
      <c r="L64" s="2"/>
      <c r="M64" s="2"/>
      <c r="N64" s="2"/>
      <c r="O64" s="2"/>
      <c r="P64" s="2"/>
      <c r="Q64" s="2"/>
      <c r="R64" s="2"/>
      <c r="S64" s="2"/>
      <c r="T64" s="2"/>
      <c r="U64" s="2"/>
      <c r="V64" s="2"/>
      <c r="W64" s="2"/>
      <c r="X64" s="2"/>
      <c r="Y64" s="2"/>
      <c r="Z64" s="2"/>
    </row>
    <row r="65" spans="1:26" ht="12.75" customHeight="1" x14ac:dyDescent="0.2">
      <c r="A65" s="153" t="s">
        <v>155</v>
      </c>
      <c r="B65" s="99">
        <f>E5*'Page 3-Assumptions'!$B$44</f>
        <v>0</v>
      </c>
      <c r="C65" s="96"/>
      <c r="D65" s="109"/>
      <c r="E65" s="98">
        <f t="shared" si="1"/>
        <v>0</v>
      </c>
      <c r="F65" s="325"/>
      <c r="G65" s="2"/>
      <c r="H65" s="2"/>
      <c r="I65" s="2"/>
      <c r="J65" s="2"/>
      <c r="K65" s="2"/>
      <c r="L65" s="2"/>
      <c r="M65" s="2"/>
      <c r="N65" s="2"/>
      <c r="O65" s="2"/>
      <c r="P65" s="2"/>
      <c r="Q65" s="2"/>
      <c r="R65" s="2"/>
      <c r="S65" s="2"/>
      <c r="T65" s="2"/>
      <c r="U65" s="2"/>
      <c r="V65" s="2"/>
      <c r="W65" s="2"/>
      <c r="X65" s="2"/>
      <c r="Y65" s="2"/>
      <c r="Z65" s="2"/>
    </row>
    <row r="66" spans="1:26" ht="12.75" customHeight="1" x14ac:dyDescent="0.2">
      <c r="A66" s="153" t="s">
        <v>156</v>
      </c>
      <c r="B66" s="97">
        <f>'Page 8-Year 4'!B66*1.05</f>
        <v>0</v>
      </c>
      <c r="C66" s="96"/>
      <c r="D66" s="157"/>
      <c r="E66" s="98">
        <f t="shared" si="1"/>
        <v>0</v>
      </c>
      <c r="F66" s="325"/>
      <c r="G66" s="2"/>
      <c r="H66" s="2"/>
      <c r="I66" s="2"/>
      <c r="J66" s="2"/>
      <c r="K66" s="2"/>
      <c r="L66" s="2"/>
      <c r="M66" s="2"/>
      <c r="N66" s="2"/>
      <c r="O66" s="2"/>
      <c r="P66" s="2"/>
      <c r="Q66" s="2"/>
      <c r="R66" s="2"/>
      <c r="S66" s="2"/>
      <c r="T66" s="2"/>
      <c r="U66" s="2"/>
      <c r="V66" s="2"/>
      <c r="W66" s="2"/>
      <c r="X66" s="2"/>
      <c r="Y66" s="2"/>
      <c r="Z66" s="2"/>
    </row>
    <row r="67" spans="1:26" ht="12.75" customHeight="1" x14ac:dyDescent="0.2">
      <c r="A67" s="153" t="s">
        <v>157</v>
      </c>
      <c r="B67" s="97">
        <f>'Page 8-Year 4'!B67*1.043</f>
        <v>0</v>
      </c>
      <c r="C67" s="96"/>
      <c r="D67" s="109"/>
      <c r="E67" s="98">
        <f t="shared" si="1"/>
        <v>0</v>
      </c>
      <c r="F67" s="325"/>
      <c r="G67" s="2"/>
      <c r="H67" s="2"/>
      <c r="I67" s="2"/>
      <c r="J67" s="2"/>
      <c r="K67" s="2"/>
      <c r="L67" s="2"/>
      <c r="M67" s="2"/>
      <c r="N67" s="2"/>
      <c r="O67" s="2"/>
      <c r="P67" s="2"/>
      <c r="Q67" s="2"/>
      <c r="R67" s="2"/>
      <c r="S67" s="2"/>
      <c r="T67" s="2"/>
      <c r="U67" s="2"/>
      <c r="V67" s="2"/>
      <c r="W67" s="2"/>
      <c r="X67" s="2"/>
      <c r="Y67" s="2"/>
      <c r="Z67" s="2"/>
    </row>
    <row r="68" spans="1:26" ht="12.75" customHeight="1" x14ac:dyDescent="0.2">
      <c r="A68" s="95" t="s">
        <v>158</v>
      </c>
      <c r="B68" s="97">
        <f>'Page 8-Year 4'!B68</f>
        <v>0</v>
      </c>
      <c r="C68" s="96"/>
      <c r="D68" s="96"/>
      <c r="E68" s="98">
        <f t="shared" si="1"/>
        <v>0</v>
      </c>
      <c r="F68" s="325"/>
      <c r="G68" s="2"/>
      <c r="H68" s="2"/>
      <c r="I68" s="2"/>
      <c r="J68" s="2"/>
      <c r="K68" s="2"/>
      <c r="L68" s="2"/>
      <c r="M68" s="2"/>
      <c r="N68" s="2"/>
      <c r="O68" s="2"/>
      <c r="P68" s="2"/>
      <c r="Q68" s="2"/>
      <c r="R68" s="2"/>
      <c r="S68" s="2"/>
      <c r="T68" s="2"/>
      <c r="U68" s="2"/>
      <c r="V68" s="2"/>
      <c r="W68" s="2"/>
      <c r="X68" s="2"/>
      <c r="Y68" s="2"/>
      <c r="Z68" s="2"/>
    </row>
    <row r="69" spans="1:26" ht="12.75" customHeight="1" x14ac:dyDescent="0.2">
      <c r="A69" s="153" t="s">
        <v>159</v>
      </c>
      <c r="B69" s="97">
        <f>'Page 8-Year 4'!B69*1.05</f>
        <v>0</v>
      </c>
      <c r="C69" s="96"/>
      <c r="D69" s="109"/>
      <c r="E69" s="98">
        <f t="shared" si="1"/>
        <v>0</v>
      </c>
      <c r="F69" s="325"/>
      <c r="G69" s="2"/>
      <c r="H69" s="2"/>
      <c r="I69" s="2"/>
      <c r="J69" s="2"/>
      <c r="K69" s="2"/>
      <c r="L69" s="2"/>
      <c r="M69" s="2"/>
      <c r="N69" s="2"/>
      <c r="O69" s="2"/>
      <c r="P69" s="2"/>
      <c r="Q69" s="2"/>
      <c r="R69" s="2"/>
      <c r="S69" s="2"/>
      <c r="T69" s="2"/>
      <c r="U69" s="2"/>
      <c r="V69" s="2"/>
      <c r="W69" s="2"/>
      <c r="X69" s="2"/>
      <c r="Y69" s="2"/>
      <c r="Z69" s="2"/>
    </row>
    <row r="70" spans="1:26" ht="12.75" customHeight="1" x14ac:dyDescent="0.2">
      <c r="A70" s="153" t="s">
        <v>160</v>
      </c>
      <c r="B70" s="97">
        <f>'Page 8-Year 4'!B70*1.05</f>
        <v>0</v>
      </c>
      <c r="C70" s="96"/>
      <c r="D70" s="109"/>
      <c r="E70" s="98">
        <f t="shared" si="1"/>
        <v>0</v>
      </c>
      <c r="F70" s="325"/>
      <c r="G70" s="2"/>
      <c r="H70" s="2"/>
      <c r="I70" s="2"/>
      <c r="J70" s="2"/>
      <c r="K70" s="2"/>
      <c r="L70" s="2"/>
      <c r="M70" s="2"/>
      <c r="N70" s="2"/>
      <c r="O70" s="2"/>
      <c r="P70" s="2"/>
      <c r="Q70" s="2"/>
      <c r="R70" s="2"/>
      <c r="S70" s="2"/>
      <c r="T70" s="2"/>
      <c r="U70" s="2"/>
      <c r="V70" s="2"/>
      <c r="W70" s="2"/>
      <c r="X70" s="2"/>
      <c r="Y70" s="2"/>
      <c r="Z70" s="2"/>
    </row>
    <row r="71" spans="1:26" ht="12.75" customHeight="1" x14ac:dyDescent="0.2">
      <c r="A71" s="153" t="s">
        <v>161</v>
      </c>
      <c r="B71" s="99">
        <f>'Page 3-Assumptions'!$B$45*'Page 1-Enrollment Plan'!F21</f>
        <v>0</v>
      </c>
      <c r="C71" s="96"/>
      <c r="D71" s="109"/>
      <c r="E71" s="98">
        <f t="shared" si="1"/>
        <v>0</v>
      </c>
      <c r="F71" s="325"/>
      <c r="G71" s="2"/>
      <c r="H71" s="2"/>
      <c r="I71" s="2"/>
      <c r="J71" s="2"/>
      <c r="K71" s="2"/>
      <c r="L71" s="2"/>
      <c r="M71" s="2"/>
      <c r="N71" s="2"/>
      <c r="O71" s="2"/>
      <c r="P71" s="2"/>
      <c r="Q71" s="2"/>
      <c r="R71" s="2"/>
      <c r="S71" s="2"/>
      <c r="T71" s="2"/>
      <c r="U71" s="2"/>
      <c r="V71" s="2"/>
      <c r="W71" s="2"/>
      <c r="X71" s="2"/>
      <c r="Y71" s="2"/>
      <c r="Z71" s="2"/>
    </row>
    <row r="72" spans="1:26" ht="12.75" customHeight="1" x14ac:dyDescent="0.2">
      <c r="A72" s="153" t="s">
        <v>162</v>
      </c>
      <c r="B72" s="96">
        <v>0</v>
      </c>
      <c r="C72" s="96"/>
      <c r="D72" s="109"/>
      <c r="E72" s="98">
        <f t="shared" si="1"/>
        <v>0</v>
      </c>
      <c r="F72" s="325"/>
      <c r="G72" s="2"/>
      <c r="H72" s="2"/>
      <c r="I72" s="2"/>
      <c r="J72" s="2"/>
      <c r="K72" s="2"/>
      <c r="L72" s="2"/>
      <c r="M72" s="2"/>
      <c r="N72" s="2"/>
      <c r="O72" s="2"/>
      <c r="P72" s="2"/>
      <c r="Q72" s="2"/>
      <c r="R72" s="2"/>
      <c r="S72" s="2"/>
      <c r="T72" s="2"/>
      <c r="U72" s="2"/>
      <c r="V72" s="2"/>
      <c r="W72" s="2"/>
      <c r="X72" s="2"/>
      <c r="Y72" s="2"/>
      <c r="Z72" s="2"/>
    </row>
    <row r="73" spans="1:26" ht="12.75" customHeight="1" x14ac:dyDescent="0.2">
      <c r="A73" s="153" t="s">
        <v>163</v>
      </c>
      <c r="B73" s="99">
        <f>('Page 3-Assumptions'!$B$46*'Page 1-Enrollment Plan'!F21)</f>
        <v>0</v>
      </c>
      <c r="C73" s="96"/>
      <c r="D73" s="109"/>
      <c r="E73" s="98">
        <f t="shared" si="1"/>
        <v>0</v>
      </c>
      <c r="F73" s="325"/>
      <c r="G73" s="2"/>
      <c r="H73" s="2"/>
      <c r="I73" s="2"/>
      <c r="J73" s="2"/>
      <c r="K73" s="2"/>
      <c r="L73" s="2"/>
      <c r="M73" s="2"/>
      <c r="N73" s="2"/>
      <c r="O73" s="2"/>
      <c r="P73" s="2"/>
      <c r="Q73" s="2"/>
      <c r="R73" s="2"/>
      <c r="S73" s="2"/>
      <c r="T73" s="2"/>
      <c r="U73" s="2"/>
      <c r="V73" s="2"/>
      <c r="W73" s="2"/>
      <c r="X73" s="2"/>
      <c r="Y73" s="2"/>
      <c r="Z73" s="2"/>
    </row>
    <row r="74" spans="1:26" ht="12.75" customHeight="1" x14ac:dyDescent="0.2">
      <c r="A74" s="95" t="s">
        <v>164</v>
      </c>
      <c r="B74" s="111"/>
      <c r="C74" s="96"/>
      <c r="D74" s="156"/>
      <c r="E74" s="98">
        <f t="shared" si="1"/>
        <v>0</v>
      </c>
      <c r="F74" s="325"/>
      <c r="G74" s="2"/>
      <c r="H74" s="2"/>
      <c r="I74" s="2"/>
      <c r="J74" s="2"/>
      <c r="K74" s="2"/>
      <c r="L74" s="2"/>
      <c r="M74" s="2"/>
      <c r="N74" s="2"/>
      <c r="O74" s="2"/>
      <c r="P74" s="2"/>
      <c r="Q74" s="2"/>
      <c r="R74" s="2"/>
      <c r="S74" s="2"/>
      <c r="T74" s="2"/>
      <c r="U74" s="2"/>
      <c r="V74" s="2"/>
      <c r="W74" s="2"/>
      <c r="X74" s="2"/>
      <c r="Y74" s="2"/>
      <c r="Z74" s="2"/>
    </row>
    <row r="75" spans="1:26" ht="12.75" customHeight="1" x14ac:dyDescent="0.2">
      <c r="A75" s="141" t="s">
        <v>165</v>
      </c>
      <c r="B75" s="104">
        <f>SUM(B32:B74)</f>
        <v>1856600.25</v>
      </c>
      <c r="C75" s="104">
        <f>SUM(C32:C74)</f>
        <v>0</v>
      </c>
      <c r="D75" s="104">
        <f>SUM(D32:D74)</f>
        <v>0</v>
      </c>
      <c r="E75" s="104">
        <f>SUM(E32:E74)</f>
        <v>1856600.25</v>
      </c>
      <c r="F75" s="327"/>
      <c r="G75" s="2"/>
      <c r="H75" s="2"/>
      <c r="I75" s="2"/>
      <c r="J75" s="2"/>
      <c r="K75" s="2"/>
      <c r="L75" s="2"/>
      <c r="M75" s="2"/>
      <c r="N75" s="2"/>
      <c r="O75" s="2"/>
      <c r="P75" s="2"/>
      <c r="Q75" s="2"/>
      <c r="R75" s="2"/>
      <c r="S75" s="2"/>
      <c r="T75" s="2"/>
      <c r="U75" s="2"/>
      <c r="V75" s="2"/>
      <c r="W75" s="2"/>
      <c r="X75" s="2"/>
      <c r="Y75" s="2"/>
      <c r="Z75" s="2"/>
    </row>
    <row r="76" spans="1:26" ht="12.75" customHeight="1" x14ac:dyDescent="0.2">
      <c r="A76" s="35"/>
      <c r="B76" s="106"/>
      <c r="C76" s="106"/>
      <c r="D76" s="106"/>
      <c r="E76" s="107"/>
      <c r="F76" s="327"/>
      <c r="G76" s="2"/>
      <c r="H76" s="2"/>
      <c r="I76" s="2"/>
      <c r="J76" s="2"/>
      <c r="K76" s="2"/>
      <c r="L76" s="2"/>
      <c r="M76" s="2"/>
      <c r="N76" s="2"/>
      <c r="O76" s="2"/>
      <c r="P76" s="2"/>
      <c r="Q76" s="2"/>
      <c r="R76" s="2"/>
      <c r="S76" s="2"/>
      <c r="T76" s="2"/>
      <c r="U76" s="2"/>
      <c r="V76" s="2"/>
      <c r="W76" s="2"/>
      <c r="X76" s="2"/>
      <c r="Y76" s="2"/>
      <c r="Z76" s="2"/>
    </row>
    <row r="77" spans="1:26" ht="12.75" customHeight="1" x14ac:dyDescent="0.2">
      <c r="A77" s="152" t="s">
        <v>166</v>
      </c>
      <c r="B77" s="104">
        <f>B29-B75</f>
        <v>-1856100.25</v>
      </c>
      <c r="C77" s="104">
        <f>C29-C75</f>
        <v>1500</v>
      </c>
      <c r="D77" s="104">
        <f>D29-D75</f>
        <v>0</v>
      </c>
      <c r="E77" s="104">
        <f>E29-E75</f>
        <v>-1854600.25</v>
      </c>
      <c r="F77" s="327"/>
      <c r="G77" s="2"/>
      <c r="H77" s="2"/>
      <c r="I77" s="2"/>
      <c r="J77" s="2"/>
      <c r="K77" s="2"/>
      <c r="L77" s="2"/>
      <c r="M77" s="2"/>
      <c r="N77" s="2"/>
      <c r="O77" s="2"/>
      <c r="P77" s="2"/>
      <c r="Q77" s="2"/>
      <c r="R77" s="2"/>
      <c r="S77" s="2"/>
      <c r="T77" s="2"/>
      <c r="U77" s="2"/>
      <c r="V77" s="2"/>
      <c r="W77" s="2"/>
      <c r="X77" s="2"/>
      <c r="Y77" s="2"/>
      <c r="Z77" s="2"/>
    </row>
    <row r="78" spans="1:26" ht="12.75" customHeight="1" x14ac:dyDescent="0.2">
      <c r="A78" s="35"/>
      <c r="B78" s="106"/>
      <c r="C78" s="106"/>
      <c r="D78" s="106"/>
      <c r="E78" s="107"/>
      <c r="F78" s="327"/>
      <c r="G78" s="2"/>
      <c r="H78" s="2"/>
      <c r="I78" s="2"/>
      <c r="J78" s="2"/>
      <c r="K78" s="2"/>
      <c r="L78" s="2"/>
      <c r="M78" s="2"/>
      <c r="N78" s="2"/>
      <c r="O78" s="2"/>
      <c r="P78" s="2"/>
      <c r="Q78" s="2"/>
      <c r="R78" s="2"/>
      <c r="S78" s="2"/>
      <c r="T78" s="2"/>
      <c r="U78" s="2"/>
      <c r="V78" s="2"/>
      <c r="W78" s="2"/>
      <c r="X78" s="2"/>
      <c r="Y78" s="2"/>
      <c r="Z78" s="2"/>
    </row>
    <row r="79" spans="1:26" ht="12.75" customHeight="1" x14ac:dyDescent="0.2">
      <c r="A79" s="115" t="s">
        <v>173</v>
      </c>
      <c r="B79" s="106"/>
      <c r="C79" s="106"/>
      <c r="D79" s="116"/>
      <c r="E79" s="98">
        <f t="shared" ref="E79" si="3">SUM(B79:D79)</f>
        <v>0</v>
      </c>
      <c r="F79" s="327"/>
      <c r="G79" s="2"/>
      <c r="H79" s="2"/>
      <c r="I79" s="2"/>
      <c r="J79" s="2"/>
      <c r="K79" s="2"/>
      <c r="L79" s="2"/>
      <c r="M79" s="2"/>
      <c r="N79" s="2"/>
      <c r="O79" s="2"/>
      <c r="P79" s="2"/>
      <c r="Q79" s="2"/>
      <c r="R79" s="2"/>
      <c r="S79" s="2"/>
      <c r="T79" s="2"/>
      <c r="U79" s="2"/>
      <c r="V79" s="2"/>
      <c r="W79" s="2"/>
      <c r="X79" s="2"/>
      <c r="Y79" s="2"/>
      <c r="Z79" s="2"/>
    </row>
    <row r="80" spans="1:26" ht="12.75" hidden="1" customHeight="1" x14ac:dyDescent="0.2">
      <c r="A80" s="101"/>
      <c r="B80" s="106"/>
      <c r="C80" s="106"/>
      <c r="D80" s="116"/>
      <c r="E80" s="107"/>
      <c r="F80" s="327"/>
      <c r="G80" s="2"/>
      <c r="H80" s="2"/>
      <c r="I80" s="2"/>
      <c r="J80" s="2"/>
      <c r="K80" s="2"/>
      <c r="L80" s="2"/>
      <c r="M80" s="2"/>
      <c r="N80" s="2"/>
      <c r="O80" s="2"/>
      <c r="P80" s="2"/>
      <c r="Q80" s="2"/>
      <c r="R80" s="2"/>
      <c r="S80" s="2"/>
      <c r="T80" s="2"/>
      <c r="U80" s="2"/>
      <c r="V80" s="2"/>
      <c r="W80" s="2"/>
      <c r="X80" s="2"/>
      <c r="Y80" s="2"/>
      <c r="Z80" s="2"/>
    </row>
    <row r="81" spans="1:26" ht="12.75" customHeight="1" x14ac:dyDescent="0.2">
      <c r="A81" s="120"/>
      <c r="B81" s="145"/>
      <c r="C81" s="106"/>
      <c r="D81" s="106"/>
      <c r="E81" s="107"/>
      <c r="F81" s="327"/>
      <c r="G81" s="2"/>
      <c r="H81" s="2"/>
      <c r="I81" s="2"/>
      <c r="J81" s="2"/>
      <c r="K81" s="2"/>
      <c r="L81" s="2"/>
      <c r="M81" s="2"/>
      <c r="N81" s="2"/>
      <c r="O81" s="2"/>
      <c r="P81" s="2"/>
      <c r="Q81" s="2"/>
      <c r="R81" s="2"/>
      <c r="S81" s="2"/>
      <c r="T81" s="2"/>
      <c r="U81" s="2"/>
      <c r="V81" s="2"/>
      <c r="W81" s="2"/>
      <c r="X81" s="2"/>
      <c r="Y81" s="2"/>
      <c r="Z81" s="2"/>
    </row>
    <row r="82" spans="1:26" ht="12.75" customHeight="1" x14ac:dyDescent="0.2">
      <c r="A82" s="141" t="s">
        <v>168</v>
      </c>
      <c r="B82" s="136">
        <f>SUM(B77:B81)</f>
        <v>-1856100.25</v>
      </c>
      <c r="C82" s="136">
        <f>SUM(C77:C81)</f>
        <v>1500</v>
      </c>
      <c r="D82" s="136">
        <f>SUM(D77:D81)</f>
        <v>0</v>
      </c>
      <c r="E82" s="136">
        <f>SUM(E77:E81)</f>
        <v>-1854600.25</v>
      </c>
      <c r="F82" s="327"/>
      <c r="G82" s="2"/>
      <c r="H82" s="2"/>
      <c r="I82" s="2"/>
      <c r="J82" s="2"/>
      <c r="K82" s="2"/>
      <c r="L82" s="2"/>
      <c r="M82" s="2"/>
      <c r="N82" s="2"/>
      <c r="O82" s="2"/>
      <c r="P82" s="2"/>
      <c r="Q82" s="2"/>
      <c r="R82" s="2"/>
      <c r="S82" s="2"/>
      <c r="T82" s="2"/>
      <c r="U82" s="2"/>
      <c r="V82" s="2"/>
      <c r="W82" s="2"/>
      <c r="X82" s="2"/>
      <c r="Y82" s="2"/>
      <c r="Z82" s="2"/>
    </row>
    <row r="83" spans="1:26" ht="12.75" customHeight="1" x14ac:dyDescent="0.25">
      <c r="A83" s="137"/>
      <c r="B83" s="138"/>
      <c r="C83" s="138"/>
      <c r="D83" s="138"/>
      <c r="E83" s="139"/>
      <c r="F83" s="327"/>
      <c r="G83" s="2"/>
      <c r="H83" s="2"/>
      <c r="I83" s="2"/>
      <c r="J83" s="2"/>
      <c r="K83" s="2"/>
      <c r="L83" s="2"/>
      <c r="M83" s="2"/>
      <c r="N83" s="2"/>
      <c r="O83" s="2"/>
      <c r="P83" s="2"/>
      <c r="Q83" s="2"/>
      <c r="R83" s="2"/>
      <c r="S83" s="2"/>
      <c r="T83" s="2"/>
      <c r="U83" s="2"/>
      <c r="V83" s="2"/>
      <c r="W83" s="2"/>
      <c r="X83" s="2"/>
      <c r="Y83" s="2"/>
      <c r="Z83" s="2"/>
    </row>
    <row r="84" spans="1:26" ht="12.75" customHeight="1" x14ac:dyDescent="0.25">
      <c r="A84" s="35" t="s">
        <v>169</v>
      </c>
      <c r="B84" s="138"/>
      <c r="C84" s="138"/>
      <c r="D84" s="138"/>
      <c r="E84" s="119">
        <f>'Page 8-Year 4'!E85</f>
        <v>-4222455.5</v>
      </c>
      <c r="F84" s="327"/>
      <c r="G84" s="2"/>
      <c r="H84" s="2"/>
      <c r="I84" s="2"/>
      <c r="J84" s="2"/>
      <c r="K84" s="2"/>
      <c r="L84" s="2"/>
      <c r="M84" s="2"/>
      <c r="N84" s="2"/>
      <c r="O84" s="2"/>
      <c r="P84" s="2"/>
      <c r="Q84" s="2"/>
      <c r="R84" s="2"/>
      <c r="S84" s="2"/>
      <c r="T84" s="2"/>
      <c r="U84" s="2"/>
      <c r="V84" s="2"/>
      <c r="W84" s="2"/>
      <c r="X84" s="2"/>
      <c r="Y84" s="2"/>
      <c r="Z84" s="2"/>
    </row>
    <row r="85" spans="1:26" ht="30.75" customHeight="1" x14ac:dyDescent="0.25">
      <c r="A85" s="35" t="s">
        <v>170</v>
      </c>
      <c r="B85" s="138"/>
      <c r="C85" s="138"/>
      <c r="D85" s="138"/>
      <c r="E85" s="119">
        <f>E84+E82</f>
        <v>-6077055.75</v>
      </c>
      <c r="F85" s="327"/>
      <c r="G85" s="2"/>
      <c r="H85" s="2"/>
      <c r="I85" s="2"/>
      <c r="J85" s="2"/>
      <c r="K85" s="2"/>
      <c r="L85" s="2"/>
      <c r="M85" s="2"/>
      <c r="N85" s="2"/>
      <c r="O85" s="2"/>
      <c r="P85" s="2"/>
      <c r="Q85" s="2"/>
      <c r="R85" s="2"/>
      <c r="S85" s="2"/>
      <c r="T85" s="2"/>
      <c r="U85" s="2"/>
      <c r="V85" s="2"/>
      <c r="W85" s="2"/>
      <c r="X85" s="2"/>
      <c r="Y85" s="2"/>
      <c r="Z85" s="2"/>
    </row>
    <row r="86" spans="1:26" ht="12.75" customHeight="1" x14ac:dyDescent="0.25">
      <c r="A86" s="279" t="s">
        <v>239</v>
      </c>
      <c r="B86" s="138"/>
      <c r="C86" s="138"/>
      <c r="D86" s="138"/>
      <c r="E86" s="116">
        <f>B95</f>
        <v>55698.0075</v>
      </c>
      <c r="F86" s="326"/>
      <c r="G86" s="2"/>
      <c r="H86" s="2"/>
      <c r="I86" s="2"/>
      <c r="J86" s="2"/>
      <c r="K86" s="2"/>
      <c r="L86" s="2"/>
      <c r="M86" s="2"/>
      <c r="N86" s="2"/>
      <c r="O86" s="2"/>
      <c r="P86" s="2"/>
      <c r="Q86" s="2"/>
      <c r="R86" s="2"/>
      <c r="S86" s="2"/>
      <c r="T86" s="2"/>
      <c r="U86" s="2"/>
      <c r="V86" s="2"/>
      <c r="W86" s="2"/>
      <c r="X86" s="2"/>
      <c r="Y86" s="2"/>
      <c r="Z86" s="2"/>
    </row>
    <row r="87" spans="1:26" ht="12.75" customHeight="1" x14ac:dyDescent="0.25">
      <c r="A87" s="279" t="s">
        <v>240</v>
      </c>
      <c r="B87" s="138"/>
      <c r="C87" s="138"/>
      <c r="D87" s="138"/>
      <c r="E87" s="116">
        <f>E85-E86</f>
        <v>-6132753.7575000003</v>
      </c>
      <c r="F87" s="327"/>
      <c r="G87" s="2"/>
      <c r="H87" s="2"/>
      <c r="I87" s="2"/>
      <c r="J87" s="2"/>
      <c r="K87" s="2"/>
      <c r="L87" s="2"/>
      <c r="M87" s="2"/>
      <c r="N87" s="2"/>
      <c r="O87" s="2"/>
      <c r="P87" s="2"/>
      <c r="Q87" s="2"/>
      <c r="R87" s="2"/>
      <c r="S87" s="2"/>
      <c r="T87" s="2"/>
      <c r="U87" s="2"/>
      <c r="V87" s="2"/>
      <c r="W87" s="2"/>
      <c r="X87" s="2"/>
      <c r="Y87" s="2"/>
      <c r="Z87" s="2"/>
    </row>
    <row r="88" spans="1:26" ht="12.75" customHeight="1" x14ac:dyDescent="0.2">
      <c r="A88" s="279" t="s">
        <v>241</v>
      </c>
      <c r="B88" s="21"/>
      <c r="C88" s="21"/>
      <c r="D88" s="21"/>
      <c r="E88" s="121">
        <f>E87/E75</f>
        <v>-3.3032171343831287</v>
      </c>
      <c r="F88" s="327"/>
      <c r="G88" s="2"/>
      <c r="H88" s="2"/>
      <c r="I88" s="2"/>
      <c r="J88" s="2"/>
      <c r="K88" s="2"/>
      <c r="L88" s="2"/>
      <c r="M88" s="2"/>
      <c r="N88" s="2"/>
      <c r="O88" s="2"/>
      <c r="P88" s="2"/>
      <c r="Q88" s="2"/>
      <c r="R88" s="2"/>
      <c r="S88" s="2"/>
      <c r="T88" s="2"/>
      <c r="U88" s="2"/>
      <c r="V88" s="2"/>
      <c r="W88" s="2"/>
      <c r="X88" s="2"/>
      <c r="Y88" s="2"/>
      <c r="Z88" s="2"/>
    </row>
    <row r="89" spans="1:26" x14ac:dyDescent="0.2">
      <c r="A89" s="122"/>
      <c r="B89" s="23"/>
      <c r="C89" s="23"/>
      <c r="D89" s="23"/>
      <c r="E89" s="24"/>
      <c r="F89" s="328"/>
    </row>
    <row r="92" spans="1:26" x14ac:dyDescent="0.2">
      <c r="A92" s="284" t="s">
        <v>247</v>
      </c>
      <c r="B92" s="285">
        <f>100*'Page 1-Enrollment Plan'!F21</f>
        <v>0</v>
      </c>
    </row>
    <row r="93" spans="1:26" x14ac:dyDescent="0.2">
      <c r="A93" s="284" t="s">
        <v>248</v>
      </c>
      <c r="B93" s="285">
        <f>B75*0.03</f>
        <v>55698.0075</v>
      </c>
    </row>
    <row r="94" spans="1:26" x14ac:dyDescent="0.2">
      <c r="A94" s="284" t="s">
        <v>249</v>
      </c>
      <c r="B94" s="285">
        <v>0</v>
      </c>
    </row>
    <row r="95" spans="1:26" x14ac:dyDescent="0.2">
      <c r="A95" s="284" t="s">
        <v>250</v>
      </c>
      <c r="B95" s="286">
        <f>SUM(B92:B94)</f>
        <v>55698.0075</v>
      </c>
    </row>
  </sheetData>
  <mergeCells count="1">
    <mergeCell ref="B3:E3"/>
  </mergeCells>
  <phoneticPr fontId="42" type="noConversion"/>
  <printOptions horizontalCentered="1"/>
  <pageMargins left="0.25" right="0.25" top="0.42013888888888901" bottom="0.69027777777777799"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5"/>
  <sheetViews>
    <sheetView topLeftCell="A74" zoomScale="110" zoomScaleNormal="110" zoomScalePageLayoutView="110" workbookViewId="0">
      <selection activeCell="J87" sqref="J87"/>
    </sheetView>
  </sheetViews>
  <sheetFormatPr defaultColWidth="8.7109375" defaultRowHeight="12.75" x14ac:dyDescent="0.2"/>
  <cols>
    <col min="1" max="1" width="36.42578125" customWidth="1"/>
    <col min="2" max="7" width="12.7109375" customWidth="1"/>
    <col min="8" max="8" width="0.7109375" customWidth="1"/>
    <col min="9" max="9" width="11.42578125" customWidth="1"/>
    <col min="10" max="10" width="62.7109375" bestFit="1" customWidth="1"/>
    <col min="11" max="26" width="8.7109375" customWidth="1"/>
    <col min="27" max="1025" width="14.42578125" customWidth="1"/>
  </cols>
  <sheetData>
    <row r="1" spans="1:26" ht="18.75" x14ac:dyDescent="0.3">
      <c r="A1" s="158" t="str">
        <f>'Page 3-Assumptions'!A1</f>
        <v>Proposed School Name</v>
      </c>
      <c r="B1" s="159"/>
      <c r="C1" s="159"/>
      <c r="D1" s="159"/>
      <c r="E1" s="159"/>
      <c r="F1" s="159"/>
      <c r="G1" s="159"/>
      <c r="H1" s="160"/>
      <c r="I1" s="2"/>
      <c r="J1" s="2"/>
      <c r="K1" s="2"/>
      <c r="L1" s="2"/>
      <c r="M1" s="2"/>
      <c r="N1" s="2"/>
      <c r="O1" s="2"/>
      <c r="P1" s="2"/>
      <c r="Q1" s="2"/>
      <c r="R1" s="2"/>
      <c r="S1" s="2"/>
      <c r="T1" s="2"/>
      <c r="U1" s="2"/>
      <c r="V1" s="2"/>
      <c r="W1" s="2"/>
      <c r="X1" s="2"/>
      <c r="Y1" s="2"/>
      <c r="Z1" s="2"/>
    </row>
    <row r="2" spans="1:26" ht="18.75" x14ac:dyDescent="0.3">
      <c r="A2" s="161" t="s">
        <v>175</v>
      </c>
      <c r="B2" s="21"/>
      <c r="C2" s="21"/>
      <c r="D2" s="21"/>
      <c r="E2" s="21"/>
      <c r="F2" s="21"/>
      <c r="G2" s="21"/>
      <c r="H2" s="162"/>
      <c r="I2" s="2"/>
      <c r="J2" s="2"/>
      <c r="K2" s="2"/>
      <c r="L2" s="2"/>
      <c r="M2" s="2"/>
      <c r="N2" s="2"/>
      <c r="O2" s="2"/>
      <c r="P2" s="2"/>
      <c r="Q2" s="2"/>
      <c r="R2" s="2"/>
      <c r="S2" s="2"/>
      <c r="T2" s="2"/>
      <c r="U2" s="2"/>
      <c r="V2" s="2"/>
      <c r="W2" s="2"/>
      <c r="X2" s="2"/>
      <c r="Y2" s="2"/>
      <c r="Z2" s="2"/>
    </row>
    <row r="3" spans="1:26" ht="5.25" customHeight="1" x14ac:dyDescent="0.3">
      <c r="A3" s="161"/>
      <c r="B3" s="21"/>
      <c r="C3" s="21" t="s">
        <v>24</v>
      </c>
      <c r="D3" s="21"/>
      <c r="E3" s="21"/>
      <c r="F3" s="21"/>
      <c r="G3" s="21"/>
      <c r="H3" s="162"/>
      <c r="I3" s="2"/>
      <c r="J3" s="2"/>
      <c r="K3" s="2"/>
      <c r="L3" s="2"/>
      <c r="M3" s="2"/>
      <c r="N3" s="2"/>
      <c r="O3" s="2"/>
      <c r="P3" s="2"/>
      <c r="Q3" s="2"/>
      <c r="R3" s="2"/>
      <c r="S3" s="2"/>
      <c r="T3" s="2"/>
      <c r="U3" s="2"/>
      <c r="V3" s="2"/>
      <c r="W3" s="2"/>
      <c r="X3" s="2"/>
      <c r="Y3" s="2"/>
      <c r="Z3" s="2"/>
    </row>
    <row r="4" spans="1:26" ht="20.25" customHeight="1" x14ac:dyDescent="0.2">
      <c r="A4" s="163"/>
      <c r="B4" s="164" t="s">
        <v>176</v>
      </c>
      <c r="C4" s="164" t="s">
        <v>29</v>
      </c>
      <c r="D4" s="164" t="s">
        <v>30</v>
      </c>
      <c r="E4" s="164" t="s">
        <v>31</v>
      </c>
      <c r="F4" s="164" t="s">
        <v>32</v>
      </c>
      <c r="G4" s="164" t="s">
        <v>33</v>
      </c>
      <c r="H4" s="165"/>
      <c r="I4" s="166"/>
      <c r="J4" s="166"/>
      <c r="K4" s="166"/>
      <c r="L4" s="166"/>
      <c r="M4" s="166"/>
      <c r="N4" s="166"/>
      <c r="O4" s="166"/>
      <c r="P4" s="166"/>
      <c r="Q4" s="166"/>
      <c r="R4" s="166"/>
      <c r="S4" s="166"/>
      <c r="T4" s="166"/>
      <c r="U4" s="166"/>
      <c r="V4" s="166"/>
      <c r="W4" s="166"/>
      <c r="X4" s="166"/>
      <c r="Y4" s="166"/>
      <c r="Z4" s="166"/>
    </row>
    <row r="5" spans="1:26" ht="12.75" customHeight="1" x14ac:dyDescent="0.2">
      <c r="A5" s="322" t="s">
        <v>283</v>
      </c>
      <c r="B5" s="164"/>
      <c r="C5" s="167">
        <f>'Page 5-Year 1'!E5</f>
        <v>500</v>
      </c>
      <c r="D5" s="167">
        <f>'Page 6-Year 2'!E5</f>
        <v>0</v>
      </c>
      <c r="E5" s="167">
        <f>'Page 7-Year 3'!E5</f>
        <v>0</v>
      </c>
      <c r="F5" s="167">
        <f>'Page 8-Year 4'!E5</f>
        <v>0</v>
      </c>
      <c r="G5" s="167">
        <f>'Page 9-Year 5'!E5</f>
        <v>0</v>
      </c>
      <c r="H5" s="165"/>
      <c r="I5" s="166"/>
      <c r="J5" s="166"/>
      <c r="K5" s="166"/>
      <c r="L5" s="166"/>
      <c r="M5" s="166"/>
      <c r="N5" s="166"/>
      <c r="O5" s="166"/>
      <c r="P5" s="166"/>
      <c r="Q5" s="166"/>
      <c r="R5" s="166"/>
      <c r="S5" s="166"/>
      <c r="T5" s="166"/>
      <c r="U5" s="166"/>
      <c r="V5" s="166"/>
      <c r="W5" s="166"/>
      <c r="X5" s="166"/>
      <c r="Y5" s="166"/>
      <c r="Z5" s="166"/>
    </row>
    <row r="6" spans="1:26" ht="12.75" customHeight="1" x14ac:dyDescent="0.2">
      <c r="A6" s="90" t="s">
        <v>107</v>
      </c>
      <c r="B6" s="167" t="str">
        <f>'Page 4-Year 0'!E6</f>
        <v>N/A</v>
      </c>
      <c r="C6" s="167">
        <f>'Page 5-Year 1'!E6</f>
        <v>0</v>
      </c>
      <c r="D6" s="167">
        <f>'Page 6-Year 2'!E6</f>
        <v>0</v>
      </c>
      <c r="E6" s="167">
        <f>'Page 7-Year 3'!E6</f>
        <v>0</v>
      </c>
      <c r="F6" s="167">
        <f>'Page 8-Year 4'!E6</f>
        <v>0</v>
      </c>
      <c r="G6" s="167">
        <f>'Page 9-Year 5'!E6</f>
        <v>0</v>
      </c>
      <c r="H6" s="165"/>
      <c r="I6" s="166"/>
      <c r="J6" s="166"/>
      <c r="K6" s="166"/>
      <c r="L6" s="166"/>
      <c r="M6" s="166"/>
      <c r="N6" s="166"/>
      <c r="O6" s="166"/>
      <c r="P6" s="166"/>
      <c r="Q6" s="166"/>
      <c r="R6" s="166"/>
      <c r="S6" s="166"/>
      <c r="T6" s="166"/>
      <c r="U6" s="166"/>
      <c r="V6" s="166"/>
      <c r="W6" s="166"/>
      <c r="X6" s="166"/>
      <c r="Y6" s="166"/>
      <c r="Z6" s="166"/>
    </row>
    <row r="7" spans="1:26" ht="13.5" customHeight="1" x14ac:dyDescent="0.2">
      <c r="A7" s="163" t="s">
        <v>50</v>
      </c>
      <c r="B7" s="128"/>
      <c r="C7" s="128"/>
      <c r="D7" s="128"/>
      <c r="E7" s="128"/>
      <c r="F7" s="168"/>
      <c r="G7" s="128"/>
      <c r="H7" s="165"/>
      <c r="I7" s="166"/>
      <c r="J7" s="166"/>
      <c r="K7" s="166"/>
      <c r="L7" s="166"/>
      <c r="M7" s="166"/>
      <c r="N7" s="166"/>
      <c r="O7" s="166"/>
      <c r="P7" s="166"/>
      <c r="Q7" s="166"/>
      <c r="R7" s="166"/>
      <c r="S7" s="166"/>
      <c r="T7" s="166"/>
      <c r="U7" s="166"/>
      <c r="V7" s="166"/>
      <c r="W7" s="166"/>
      <c r="X7" s="166"/>
      <c r="Y7" s="166"/>
      <c r="Z7" s="166"/>
    </row>
    <row r="8" spans="1:26" ht="12.75" customHeight="1" x14ac:dyDescent="0.2">
      <c r="A8" s="169" t="s">
        <v>108</v>
      </c>
      <c r="B8" s="170">
        <f>'Page 4-Year 0'!E8</f>
        <v>0</v>
      </c>
      <c r="C8" s="170">
        <f>'Page 5-Year 1'!E8</f>
        <v>0</v>
      </c>
      <c r="D8" s="170">
        <f>'Page 6-Year 2'!E8</f>
        <v>0</v>
      </c>
      <c r="E8" s="170">
        <f>'Page 7-Year 3'!E8</f>
        <v>0</v>
      </c>
      <c r="F8" s="170">
        <f>'Page 8-Year 4'!E8</f>
        <v>0</v>
      </c>
      <c r="G8" s="170">
        <f>'Page 9-Year 5'!E8</f>
        <v>0</v>
      </c>
      <c r="H8" s="171"/>
      <c r="I8" s="172"/>
      <c r="J8" s="172"/>
      <c r="K8" s="172"/>
      <c r="L8" s="172"/>
      <c r="M8" s="172"/>
      <c r="N8" s="172"/>
      <c r="O8" s="172"/>
      <c r="P8" s="172"/>
      <c r="Q8" s="172"/>
      <c r="R8" s="172"/>
      <c r="S8" s="172"/>
      <c r="T8" s="172"/>
      <c r="U8" s="172"/>
      <c r="V8" s="172"/>
      <c r="W8" s="172"/>
      <c r="X8" s="172"/>
      <c r="Y8" s="172"/>
      <c r="Z8" s="172"/>
    </row>
    <row r="9" spans="1:26" ht="12.75" customHeight="1" x14ac:dyDescent="0.2">
      <c r="A9" s="169" t="s">
        <v>109</v>
      </c>
      <c r="B9" s="173">
        <f>'Page 4-Year 0'!E9</f>
        <v>0</v>
      </c>
      <c r="C9" s="173">
        <f>'Page 5-Year 1'!E9</f>
        <v>0</v>
      </c>
      <c r="D9" s="173">
        <f>'Page 6-Year 2'!E9</f>
        <v>0</v>
      </c>
      <c r="E9" s="173">
        <f>'Page 7-Year 3'!E9</f>
        <v>0</v>
      </c>
      <c r="F9" s="173">
        <f>'Page 8-Year 4'!E9</f>
        <v>0</v>
      </c>
      <c r="G9" s="173">
        <f>'Page 9-Year 5'!E9</f>
        <v>0</v>
      </c>
      <c r="H9" s="171"/>
      <c r="I9" s="172"/>
      <c r="J9" s="172"/>
      <c r="K9" s="172"/>
      <c r="L9" s="172"/>
      <c r="M9" s="172"/>
      <c r="N9" s="172"/>
      <c r="O9" s="172"/>
      <c r="P9" s="172"/>
      <c r="Q9" s="172"/>
      <c r="R9" s="172"/>
      <c r="S9" s="172"/>
      <c r="T9" s="172"/>
      <c r="U9" s="172"/>
      <c r="V9" s="172"/>
      <c r="W9" s="172"/>
      <c r="X9" s="172"/>
      <c r="Y9" s="172"/>
      <c r="Z9" s="172"/>
    </row>
    <row r="10" spans="1:26" ht="12.75" customHeight="1" x14ac:dyDescent="0.2">
      <c r="A10" s="169" t="s">
        <v>110</v>
      </c>
      <c r="B10" s="173">
        <f>'Page 4-Year 0'!E10</f>
        <v>0</v>
      </c>
      <c r="C10" s="173">
        <f>'Page 5-Year 1'!E10</f>
        <v>0</v>
      </c>
      <c r="D10" s="173">
        <f>'Page 6-Year 2'!E10</f>
        <v>0</v>
      </c>
      <c r="E10" s="173">
        <f>'Page 7-Year 3'!E10</f>
        <v>0</v>
      </c>
      <c r="F10" s="173">
        <f>'Page 8-Year 4'!E10</f>
        <v>0</v>
      </c>
      <c r="G10" s="173">
        <f>'Page 9-Year 5'!E10</f>
        <v>0</v>
      </c>
      <c r="H10" s="171"/>
      <c r="I10" s="172"/>
      <c r="J10" s="172"/>
      <c r="K10" s="172"/>
      <c r="L10" s="172"/>
      <c r="M10" s="172"/>
      <c r="N10" s="172"/>
      <c r="O10" s="172"/>
      <c r="P10" s="172"/>
      <c r="Q10" s="172"/>
      <c r="R10" s="172"/>
      <c r="S10" s="172"/>
      <c r="T10" s="172"/>
      <c r="U10" s="172"/>
      <c r="V10" s="172"/>
      <c r="W10" s="172"/>
      <c r="X10" s="172"/>
      <c r="Y10" s="172"/>
      <c r="Z10" s="172"/>
    </row>
    <row r="11" spans="1:26" ht="12.75" customHeight="1" x14ac:dyDescent="0.2">
      <c r="A11" s="169" t="s">
        <v>111</v>
      </c>
      <c r="B11" s="173">
        <f>'Page 4-Year 0'!E11</f>
        <v>0</v>
      </c>
      <c r="C11" s="173">
        <f>'Page 5-Year 1'!E11</f>
        <v>0</v>
      </c>
      <c r="D11" s="173">
        <f>'Page 6-Year 2'!E11</f>
        <v>0</v>
      </c>
      <c r="E11" s="173">
        <f>'Page 7-Year 3'!E11</f>
        <v>0</v>
      </c>
      <c r="F11" s="173">
        <f>'Page 8-Year 4'!E11</f>
        <v>0</v>
      </c>
      <c r="G11" s="173">
        <f>'Page 9-Year 5'!E11</f>
        <v>0</v>
      </c>
      <c r="H11" s="171"/>
      <c r="I11" s="172"/>
      <c r="J11" s="172"/>
      <c r="K11" s="172"/>
      <c r="L11" s="172"/>
      <c r="M11" s="172"/>
      <c r="N11" s="172"/>
      <c r="O11" s="172"/>
      <c r="P11" s="172"/>
      <c r="Q11" s="172"/>
      <c r="R11" s="172"/>
      <c r="S11" s="172"/>
      <c r="T11" s="172"/>
      <c r="U11" s="172"/>
      <c r="V11" s="172"/>
      <c r="W11" s="172"/>
      <c r="X11" s="172"/>
      <c r="Y11" s="172"/>
      <c r="Z11" s="172"/>
    </row>
    <row r="12" spans="1:26" ht="12.75" customHeight="1" x14ac:dyDescent="0.2">
      <c r="A12" s="169" t="s">
        <v>112</v>
      </c>
      <c r="B12" s="173">
        <f>'Page 4-Year 0'!E12</f>
        <v>0</v>
      </c>
      <c r="C12" s="173">
        <f>'Page 5-Year 1'!E12</f>
        <v>0</v>
      </c>
      <c r="D12" s="173">
        <f>'Page 6-Year 2'!E12</f>
        <v>0</v>
      </c>
      <c r="E12" s="173">
        <f>'Page 7-Year 3'!E12</f>
        <v>0</v>
      </c>
      <c r="F12" s="173">
        <f>'Page 8-Year 4'!E12</f>
        <v>0</v>
      </c>
      <c r="G12" s="173">
        <f>'Page 9-Year 5'!E12</f>
        <v>0</v>
      </c>
      <c r="H12" s="171"/>
      <c r="I12" s="172"/>
      <c r="J12" s="172"/>
      <c r="K12" s="172"/>
      <c r="L12" s="172"/>
      <c r="M12" s="172"/>
      <c r="N12" s="172"/>
      <c r="O12" s="172"/>
      <c r="P12" s="172"/>
      <c r="Q12" s="172"/>
      <c r="R12" s="172"/>
      <c r="S12" s="172"/>
      <c r="T12" s="172"/>
      <c r="U12" s="172"/>
      <c r="V12" s="172"/>
      <c r="W12" s="172"/>
      <c r="X12" s="172"/>
      <c r="Y12" s="172"/>
      <c r="Z12" s="172"/>
    </row>
    <row r="13" spans="1:26" ht="12.75" customHeight="1" x14ac:dyDescent="0.2">
      <c r="A13" s="169" t="s">
        <v>113</v>
      </c>
      <c r="B13" s="173">
        <f>'Page 4-Year 0'!E13</f>
        <v>0</v>
      </c>
      <c r="C13" s="173">
        <f>'Page 5-Year 1'!E13</f>
        <v>40000</v>
      </c>
      <c r="D13" s="173">
        <f>'Page 6-Year 2'!E13</f>
        <v>0</v>
      </c>
      <c r="E13" s="173">
        <f>'Page 7-Year 3'!E13</f>
        <v>0</v>
      </c>
      <c r="F13" s="173">
        <f>'Page 8-Year 4'!E13</f>
        <v>0</v>
      </c>
      <c r="G13" s="173">
        <f>'Page 9-Year 5'!E13</f>
        <v>0</v>
      </c>
      <c r="H13" s="171"/>
      <c r="I13" s="172"/>
      <c r="J13" s="172"/>
      <c r="K13" s="172"/>
      <c r="L13" s="172"/>
      <c r="M13" s="172"/>
      <c r="N13" s="172"/>
      <c r="O13" s="172"/>
      <c r="P13" s="172"/>
      <c r="Q13" s="172"/>
      <c r="R13" s="172"/>
      <c r="S13" s="172"/>
      <c r="T13" s="172"/>
      <c r="U13" s="172"/>
      <c r="V13" s="172"/>
      <c r="W13" s="172"/>
      <c r="X13" s="172"/>
      <c r="Y13" s="172"/>
      <c r="Z13" s="172"/>
    </row>
    <row r="14" spans="1:26" ht="12.75" customHeight="1" x14ac:dyDescent="0.2">
      <c r="A14" s="174" t="s">
        <v>114</v>
      </c>
      <c r="B14" s="173">
        <f>'Page 4-Year 0'!E14</f>
        <v>0</v>
      </c>
      <c r="C14" s="173">
        <f>'Page 5-Year 1'!E14</f>
        <v>0</v>
      </c>
      <c r="D14" s="173">
        <f>'Page 6-Year 2'!E14</f>
        <v>0</v>
      </c>
      <c r="E14" s="173">
        <f>'Page 7-Year 3'!E14</f>
        <v>0</v>
      </c>
      <c r="F14" s="173">
        <f>'Page 8-Year 4'!E14</f>
        <v>0</v>
      </c>
      <c r="G14" s="173">
        <f>'Page 9-Year 5'!E14</f>
        <v>0</v>
      </c>
      <c r="H14" s="171"/>
      <c r="I14" s="172"/>
      <c r="J14" s="172"/>
      <c r="K14" s="172"/>
      <c r="L14" s="172"/>
      <c r="M14" s="172"/>
      <c r="N14" s="172"/>
      <c r="O14" s="172"/>
      <c r="P14" s="172"/>
      <c r="Q14" s="172"/>
      <c r="R14" s="172"/>
      <c r="S14" s="172"/>
      <c r="T14" s="172"/>
      <c r="U14" s="172"/>
      <c r="V14" s="172"/>
      <c r="W14" s="172"/>
      <c r="X14" s="172"/>
      <c r="Y14" s="172"/>
      <c r="Z14" s="172"/>
    </row>
    <row r="15" spans="1:26" ht="12.75" customHeight="1" x14ac:dyDescent="0.2">
      <c r="A15" s="174" t="s">
        <v>115</v>
      </c>
      <c r="B15" s="173">
        <f>'Page 4-Year 0'!E15</f>
        <v>0</v>
      </c>
      <c r="C15" s="173">
        <f>'Page 5-Year 1'!E15</f>
        <v>0</v>
      </c>
      <c r="D15" s="173">
        <f>'Page 6-Year 2'!E15</f>
        <v>0</v>
      </c>
      <c r="E15" s="173">
        <f>'Page 7-Year 3'!E15</f>
        <v>0</v>
      </c>
      <c r="F15" s="173">
        <f>'Page 8-Year 4'!E15</f>
        <v>0</v>
      </c>
      <c r="G15" s="173">
        <f>'Page 9-Year 5'!E15</f>
        <v>0</v>
      </c>
      <c r="H15" s="171"/>
      <c r="I15" s="172"/>
      <c r="J15" s="172"/>
      <c r="K15" s="172"/>
      <c r="L15" s="172"/>
      <c r="M15" s="172"/>
      <c r="N15" s="172"/>
      <c r="O15" s="172"/>
      <c r="P15" s="172"/>
      <c r="Q15" s="172"/>
      <c r="R15" s="172"/>
      <c r="S15" s="172"/>
      <c r="T15" s="172"/>
      <c r="U15" s="172"/>
      <c r="V15" s="172"/>
      <c r="W15" s="172"/>
      <c r="X15" s="172"/>
      <c r="Y15" s="172"/>
      <c r="Z15" s="172"/>
    </row>
    <row r="16" spans="1:26" ht="12.75" customHeight="1" x14ac:dyDescent="0.2">
      <c r="A16" s="174" t="s">
        <v>116</v>
      </c>
      <c r="B16" s="173">
        <f>'Page 4-Year 0'!E16</f>
        <v>0</v>
      </c>
      <c r="C16" s="173">
        <f>'Page 5-Year 1'!E16</f>
        <v>0</v>
      </c>
      <c r="D16" s="173">
        <f>'Page 6-Year 2'!E16</f>
        <v>0</v>
      </c>
      <c r="E16" s="173">
        <f>'Page 7-Year 3'!E16</f>
        <v>0</v>
      </c>
      <c r="F16" s="173">
        <f>'Page 8-Year 4'!E16</f>
        <v>0</v>
      </c>
      <c r="G16" s="173">
        <f>'Page 9-Year 5'!E16</f>
        <v>0</v>
      </c>
      <c r="H16" s="171"/>
      <c r="I16" s="172"/>
      <c r="J16" s="172"/>
      <c r="K16" s="172"/>
      <c r="L16" s="172"/>
      <c r="M16" s="172"/>
      <c r="N16" s="172"/>
      <c r="O16" s="172"/>
      <c r="P16" s="172"/>
      <c r="Q16" s="172"/>
      <c r="R16" s="172"/>
      <c r="S16" s="172"/>
      <c r="T16" s="172"/>
      <c r="U16" s="172"/>
      <c r="V16" s="172"/>
      <c r="W16" s="172"/>
      <c r="X16" s="172"/>
      <c r="Y16" s="172"/>
      <c r="Z16" s="172"/>
    </row>
    <row r="17" spans="1:26" ht="12.75" customHeight="1" x14ac:dyDescent="0.2">
      <c r="A17" s="169" t="s">
        <v>117</v>
      </c>
      <c r="B17" s="173">
        <f>'Page 4-Year 0'!E17</f>
        <v>0</v>
      </c>
      <c r="C17" s="173">
        <f>'Page 5-Year 1'!E17</f>
        <v>0</v>
      </c>
      <c r="D17" s="173">
        <f>'Page 6-Year 2'!E17</f>
        <v>0</v>
      </c>
      <c r="E17" s="173">
        <f>'Page 7-Year 3'!E17</f>
        <v>0</v>
      </c>
      <c r="F17" s="173">
        <f>'Page 8-Year 4'!E17</f>
        <v>0</v>
      </c>
      <c r="G17" s="173">
        <f>'Page 9-Year 5'!E17</f>
        <v>0</v>
      </c>
      <c r="H17" s="171"/>
      <c r="I17" s="172"/>
      <c r="J17" s="172"/>
      <c r="K17" s="172"/>
      <c r="L17" s="172"/>
      <c r="M17" s="172"/>
      <c r="N17" s="172"/>
      <c r="O17" s="172"/>
      <c r="P17" s="172"/>
      <c r="Q17" s="172"/>
      <c r="R17" s="172"/>
      <c r="S17" s="172"/>
      <c r="T17" s="172"/>
      <c r="U17" s="172"/>
      <c r="V17" s="172"/>
      <c r="W17" s="172"/>
      <c r="X17" s="172"/>
      <c r="Y17" s="172"/>
      <c r="Z17" s="172"/>
    </row>
    <row r="18" spans="1:26" ht="12.75" customHeight="1" x14ac:dyDescent="0.2">
      <c r="A18" s="169" t="s">
        <v>55</v>
      </c>
      <c r="B18" s="173">
        <f>'Page 4-Year 0'!E18</f>
        <v>0</v>
      </c>
      <c r="C18" s="173">
        <f>'Page 5-Year 1'!E18</f>
        <v>500</v>
      </c>
      <c r="D18" s="173">
        <f>'Page 6-Year 2'!E18</f>
        <v>500</v>
      </c>
      <c r="E18" s="173">
        <f>'Page 7-Year 3'!E18</f>
        <v>500</v>
      </c>
      <c r="F18" s="173">
        <f>'Page 8-Year 4'!E18</f>
        <v>500</v>
      </c>
      <c r="G18" s="173">
        <f>'Page 9-Year 5'!E18</f>
        <v>500</v>
      </c>
      <c r="H18" s="171"/>
      <c r="I18" s="172"/>
      <c r="J18" s="172"/>
      <c r="K18" s="172"/>
      <c r="L18" s="172"/>
      <c r="M18" s="172"/>
      <c r="N18" s="172"/>
      <c r="O18" s="172"/>
      <c r="P18" s="172"/>
      <c r="Q18" s="172"/>
      <c r="R18" s="172"/>
      <c r="S18" s="172"/>
      <c r="T18" s="172"/>
      <c r="U18" s="172"/>
      <c r="V18" s="172"/>
      <c r="W18" s="172"/>
      <c r="X18" s="172"/>
      <c r="Y18" s="172"/>
      <c r="Z18" s="172"/>
    </row>
    <row r="19" spans="1:26" ht="12.75" customHeight="1" x14ac:dyDescent="0.2">
      <c r="A19" s="169" t="s">
        <v>118</v>
      </c>
      <c r="B19" s="173">
        <f>'Page 4-Year 0'!E19</f>
        <v>0</v>
      </c>
      <c r="C19" s="173">
        <f>'Page 5-Year 1'!E19</f>
        <v>0</v>
      </c>
      <c r="D19" s="173">
        <f>'Page 6-Year 2'!E19</f>
        <v>0</v>
      </c>
      <c r="E19" s="173">
        <f>'Page 7-Year 3'!E19</f>
        <v>0</v>
      </c>
      <c r="F19" s="173">
        <f>'Page 8-Year 4'!E19</f>
        <v>0</v>
      </c>
      <c r="G19" s="173">
        <f>'Page 9-Year 5'!E19</f>
        <v>0</v>
      </c>
      <c r="H19" s="171"/>
      <c r="I19" s="172"/>
      <c r="J19" s="172"/>
      <c r="K19" s="172"/>
      <c r="L19" s="172"/>
      <c r="M19" s="172"/>
      <c r="N19" s="172"/>
      <c r="O19" s="172"/>
      <c r="P19" s="172"/>
      <c r="Q19" s="172"/>
      <c r="R19" s="172"/>
      <c r="S19" s="172"/>
      <c r="T19" s="172"/>
      <c r="U19" s="172"/>
      <c r="V19" s="172"/>
      <c r="W19" s="172"/>
      <c r="X19" s="172"/>
      <c r="Y19" s="172"/>
      <c r="Z19" s="172"/>
    </row>
    <row r="20" spans="1:26" ht="12.75" customHeight="1" x14ac:dyDescent="0.2">
      <c r="A20" s="169" t="s">
        <v>56</v>
      </c>
      <c r="B20" s="173">
        <f>'Page 4-Year 0'!E20</f>
        <v>0</v>
      </c>
      <c r="C20" s="173">
        <f>'Page 5-Year 1'!E20</f>
        <v>0</v>
      </c>
      <c r="D20" s="173">
        <f>'Page 6-Year 2'!E20</f>
        <v>0</v>
      </c>
      <c r="E20" s="173">
        <f>'Page 7-Year 3'!E20</f>
        <v>0</v>
      </c>
      <c r="F20" s="173">
        <f>'Page 8-Year 4'!E20</f>
        <v>0</v>
      </c>
      <c r="G20" s="173">
        <f>'Page 9-Year 5'!E20</f>
        <v>0</v>
      </c>
      <c r="H20" s="171"/>
      <c r="I20" s="172"/>
      <c r="J20" s="172"/>
      <c r="K20" s="172"/>
      <c r="L20" s="172"/>
      <c r="M20" s="172"/>
      <c r="N20" s="172"/>
      <c r="O20" s="172"/>
      <c r="P20" s="172"/>
      <c r="Q20" s="172"/>
      <c r="R20" s="172"/>
      <c r="S20" s="172"/>
      <c r="T20" s="172"/>
      <c r="U20" s="172"/>
      <c r="V20" s="172"/>
      <c r="W20" s="172"/>
      <c r="X20" s="172"/>
      <c r="Y20" s="172"/>
      <c r="Z20" s="172"/>
    </row>
    <row r="21" spans="1:26" ht="12.75" customHeight="1" x14ac:dyDescent="0.2">
      <c r="A21" s="169" t="s">
        <v>235</v>
      </c>
      <c r="B21" s="173">
        <f>'Page 4-Year 0'!E21</f>
        <v>0</v>
      </c>
      <c r="C21" s="173">
        <f>'Page 5-Year 1'!E21</f>
        <v>0</v>
      </c>
      <c r="D21" s="173">
        <f>'Page 6-Year 2'!E21</f>
        <v>0</v>
      </c>
      <c r="E21" s="173">
        <f>'Page 7-Year 3'!E21</f>
        <v>0</v>
      </c>
      <c r="F21" s="173">
        <f>'Page 8-Year 4'!E21</f>
        <v>0</v>
      </c>
      <c r="G21" s="173">
        <f>'Page 9-Year 5'!E21</f>
        <v>0</v>
      </c>
      <c r="H21" s="171"/>
      <c r="I21" s="172"/>
      <c r="J21" s="172"/>
      <c r="K21" s="172"/>
      <c r="L21" s="172"/>
      <c r="M21" s="172"/>
      <c r="N21" s="172"/>
      <c r="O21" s="172"/>
      <c r="P21" s="172"/>
      <c r="Q21" s="172"/>
      <c r="R21" s="172"/>
      <c r="S21" s="172"/>
      <c r="T21" s="172"/>
      <c r="U21" s="172"/>
      <c r="V21" s="172"/>
      <c r="W21" s="172"/>
      <c r="X21" s="172"/>
      <c r="Y21" s="172"/>
      <c r="Z21" s="172"/>
    </row>
    <row r="22" spans="1:26" ht="12.75" customHeight="1" x14ac:dyDescent="0.2">
      <c r="A22" s="169" t="s">
        <v>58</v>
      </c>
      <c r="B22" s="173">
        <f>'Page 4-Year 0'!E22</f>
        <v>0</v>
      </c>
      <c r="C22" s="173">
        <f>'Page 5-Year 1'!E22</f>
        <v>0</v>
      </c>
      <c r="D22" s="173">
        <f>'Page 6-Year 2'!E22</f>
        <v>0</v>
      </c>
      <c r="E22" s="173">
        <f>'Page 7-Year 3'!E22</f>
        <v>0</v>
      </c>
      <c r="F22" s="173">
        <f>'Page 8-Year 4'!E22</f>
        <v>0</v>
      </c>
      <c r="G22" s="173">
        <f>'Page 9-Year 5'!E22</f>
        <v>0</v>
      </c>
      <c r="H22" s="171"/>
      <c r="I22" s="172"/>
      <c r="J22" s="172"/>
      <c r="K22" s="172"/>
      <c r="L22" s="172"/>
      <c r="M22" s="172"/>
      <c r="N22" s="172"/>
      <c r="O22" s="172"/>
      <c r="P22" s="172"/>
      <c r="Q22" s="172"/>
      <c r="R22" s="172"/>
      <c r="S22" s="172"/>
      <c r="T22" s="172"/>
      <c r="U22" s="172"/>
      <c r="V22" s="172"/>
      <c r="W22" s="172"/>
      <c r="X22" s="172"/>
      <c r="Y22" s="172"/>
      <c r="Z22" s="172"/>
    </row>
    <row r="23" spans="1:26" ht="12.75" customHeight="1" x14ac:dyDescent="0.2">
      <c r="A23" s="169" t="s">
        <v>119</v>
      </c>
      <c r="B23" s="173">
        <f>'Page 4-Year 0'!E23</f>
        <v>0</v>
      </c>
      <c r="C23" s="173">
        <f>'Page 5-Year 1'!E23</f>
        <v>0</v>
      </c>
      <c r="D23" s="173">
        <f>'Page 6-Year 2'!E23</f>
        <v>0</v>
      </c>
      <c r="E23" s="173">
        <f>'Page 7-Year 3'!E23</f>
        <v>0</v>
      </c>
      <c r="F23" s="173">
        <f>'Page 8-Year 4'!E23</f>
        <v>0</v>
      </c>
      <c r="G23" s="173">
        <f>'Page 9-Year 5'!E23</f>
        <v>0</v>
      </c>
      <c r="H23" s="171"/>
      <c r="I23" s="172"/>
      <c r="J23" s="172"/>
      <c r="K23" s="172"/>
      <c r="L23" s="172"/>
      <c r="M23" s="172"/>
      <c r="N23" s="172"/>
      <c r="O23" s="172"/>
      <c r="P23" s="172"/>
      <c r="Q23" s="172"/>
      <c r="R23" s="172"/>
      <c r="S23" s="172"/>
      <c r="T23" s="172"/>
      <c r="U23" s="172"/>
      <c r="V23" s="172"/>
      <c r="W23" s="172"/>
      <c r="X23" s="172"/>
      <c r="Y23" s="172"/>
      <c r="Z23" s="172"/>
    </row>
    <row r="24" spans="1:26" ht="12.75" customHeight="1" x14ac:dyDescent="0.2">
      <c r="A24" s="169" t="s">
        <v>62</v>
      </c>
      <c r="B24" s="173">
        <f>'Page 4-Year 0'!E24</f>
        <v>0</v>
      </c>
      <c r="C24" s="173">
        <f>'Page 5-Year 1'!E24</f>
        <v>0</v>
      </c>
      <c r="D24" s="173">
        <f>'Page 6-Year 2'!E24</f>
        <v>0</v>
      </c>
      <c r="E24" s="173">
        <f>'Page 7-Year 3'!E24</f>
        <v>0</v>
      </c>
      <c r="F24" s="173">
        <f>'Page 8-Year 4'!E24</f>
        <v>0</v>
      </c>
      <c r="G24" s="173">
        <f>'Page 9-Year 5'!E24</f>
        <v>0</v>
      </c>
      <c r="H24" s="171"/>
      <c r="I24" s="172"/>
      <c r="J24" s="172"/>
      <c r="K24" s="172"/>
      <c r="L24" s="172"/>
      <c r="M24" s="172"/>
      <c r="N24" s="172"/>
      <c r="O24" s="172"/>
      <c r="P24" s="172"/>
      <c r="Q24" s="172"/>
      <c r="R24" s="172"/>
      <c r="S24" s="172"/>
      <c r="T24" s="172"/>
      <c r="U24" s="172"/>
      <c r="V24" s="172"/>
      <c r="W24" s="172"/>
      <c r="X24" s="172"/>
      <c r="Y24" s="172"/>
      <c r="Z24" s="172"/>
    </row>
    <row r="25" spans="1:26" ht="12.75" customHeight="1" x14ac:dyDescent="0.2">
      <c r="A25" s="95" t="s">
        <v>227</v>
      </c>
      <c r="B25" s="173">
        <f>'Page 4-Year 0'!E25</f>
        <v>0</v>
      </c>
      <c r="C25" s="173">
        <f>'Page 5-Year 1'!E25</f>
        <v>1500</v>
      </c>
      <c r="D25" s="173">
        <f>'Page 6-Year 2'!E25</f>
        <v>1500</v>
      </c>
      <c r="E25" s="173">
        <f>'Page 7-Year 3'!E25</f>
        <v>1500</v>
      </c>
      <c r="F25" s="173">
        <f>'Page 8-Year 4'!E25</f>
        <v>1500</v>
      </c>
      <c r="G25" s="173">
        <f>'Page 9-Year 5'!E25</f>
        <v>1500</v>
      </c>
      <c r="H25" s="171"/>
      <c r="I25" s="172"/>
      <c r="J25" s="172"/>
      <c r="K25" s="172"/>
      <c r="L25" s="172"/>
      <c r="M25" s="172"/>
      <c r="N25" s="172"/>
      <c r="O25" s="172"/>
      <c r="P25" s="172"/>
      <c r="Q25" s="172"/>
      <c r="R25" s="172"/>
      <c r="S25" s="172"/>
      <c r="T25" s="172"/>
      <c r="U25" s="172"/>
      <c r="V25" s="172"/>
      <c r="W25" s="172"/>
      <c r="X25" s="172"/>
      <c r="Y25" s="172"/>
      <c r="Z25" s="172"/>
    </row>
    <row r="26" spans="1:26" ht="12.75" customHeight="1" x14ac:dyDescent="0.2">
      <c r="A26" s="169" t="s">
        <v>120</v>
      </c>
      <c r="B26" s="173">
        <f>'Page 4-Year 0'!E26</f>
        <v>0</v>
      </c>
      <c r="C26" s="173">
        <f>'Page 5-Year 1'!E26</f>
        <v>0</v>
      </c>
      <c r="D26" s="173">
        <f>'Page 6-Year 2'!E26</f>
        <v>0</v>
      </c>
      <c r="E26" s="173">
        <f>'Page 7-Year 3'!E26</f>
        <v>0</v>
      </c>
      <c r="F26" s="173">
        <f>'Page 8-Year 4'!E26</f>
        <v>0</v>
      </c>
      <c r="G26" s="175">
        <f>'Page 9-Year 5'!E26</f>
        <v>0</v>
      </c>
      <c r="H26" s="171"/>
      <c r="I26" s="172"/>
      <c r="J26" s="172"/>
      <c r="K26" s="172"/>
      <c r="L26" s="172"/>
      <c r="M26" s="172"/>
      <c r="N26" s="172"/>
      <c r="O26" s="172"/>
      <c r="P26" s="172"/>
      <c r="Q26" s="172"/>
      <c r="R26" s="172"/>
      <c r="S26" s="172"/>
      <c r="T26" s="172"/>
      <c r="U26" s="172"/>
      <c r="V26" s="172"/>
      <c r="W26" s="172"/>
      <c r="X26" s="172"/>
      <c r="Y26" s="172"/>
      <c r="Z26" s="172"/>
    </row>
    <row r="27" spans="1:26" ht="12.75" customHeight="1" x14ac:dyDescent="0.2">
      <c r="A27" s="169" t="s">
        <v>121</v>
      </c>
      <c r="B27" s="173">
        <f>'Page 4-Year 0'!E27</f>
        <v>0</v>
      </c>
      <c r="C27" s="173">
        <f>'Page 5-Year 1'!E27</f>
        <v>0</v>
      </c>
      <c r="D27" s="173">
        <f>'Page 6-Year 2'!E27</f>
        <v>0</v>
      </c>
      <c r="E27" s="173">
        <f>'Page 7-Year 3'!E27</f>
        <v>0</v>
      </c>
      <c r="F27" s="173">
        <f>'Page 8-Year 4'!E27</f>
        <v>0</v>
      </c>
      <c r="G27" s="175">
        <f>'Page 9-Year 5'!E27</f>
        <v>0</v>
      </c>
      <c r="H27" s="171"/>
      <c r="I27" s="172"/>
      <c r="J27" s="172"/>
      <c r="K27" s="172"/>
      <c r="L27" s="172"/>
      <c r="M27" s="172"/>
      <c r="N27" s="172"/>
      <c r="O27" s="172"/>
      <c r="P27" s="172"/>
      <c r="Q27" s="172"/>
      <c r="R27" s="172"/>
      <c r="S27" s="172"/>
      <c r="T27" s="172"/>
      <c r="U27" s="172"/>
      <c r="V27" s="172"/>
      <c r="W27" s="172"/>
      <c r="X27" s="172"/>
      <c r="Y27" s="172"/>
      <c r="Z27" s="172"/>
    </row>
    <row r="28" spans="1:26" ht="12.75" customHeight="1" x14ac:dyDescent="0.2">
      <c r="A28" s="169" t="s">
        <v>51</v>
      </c>
      <c r="B28" s="173">
        <f>'Page 4-Year 0'!E28</f>
        <v>0</v>
      </c>
      <c r="C28" s="173">
        <f>'Page 5-Year 1'!E28</f>
        <v>0</v>
      </c>
      <c r="D28" s="173">
        <f>'Page 6-Year 2'!E28</f>
        <v>0</v>
      </c>
      <c r="E28" s="173">
        <f>'Page 7-Year 3'!E28</f>
        <v>0</v>
      </c>
      <c r="F28" s="173">
        <f>'Page 8-Year 4'!E28</f>
        <v>0</v>
      </c>
      <c r="G28" s="173">
        <f>'Page 9-Year 5'!E28</f>
        <v>0</v>
      </c>
      <c r="H28" s="171"/>
      <c r="I28" s="172"/>
      <c r="J28" s="172"/>
      <c r="K28" s="172"/>
      <c r="L28" s="172"/>
      <c r="M28" s="172"/>
      <c r="N28" s="172"/>
      <c r="O28" s="172"/>
      <c r="P28" s="172"/>
      <c r="Q28" s="172"/>
      <c r="R28" s="172"/>
      <c r="S28" s="172"/>
      <c r="T28" s="172"/>
      <c r="U28" s="172"/>
      <c r="V28" s="172"/>
      <c r="W28" s="172"/>
      <c r="X28" s="172"/>
      <c r="Y28" s="172"/>
      <c r="Z28" s="172"/>
    </row>
    <row r="29" spans="1:26" ht="12.75" customHeight="1" x14ac:dyDescent="0.2">
      <c r="A29" s="177" t="s">
        <v>122</v>
      </c>
      <c r="B29" s="170">
        <f t="shared" ref="B29:G29" si="0">SUM(B8:B28)</f>
        <v>0</v>
      </c>
      <c r="C29" s="170">
        <f t="shared" si="0"/>
        <v>42000</v>
      </c>
      <c r="D29" s="170">
        <f t="shared" si="0"/>
        <v>2000</v>
      </c>
      <c r="E29" s="170">
        <f t="shared" si="0"/>
        <v>2000</v>
      </c>
      <c r="F29" s="170">
        <f t="shared" si="0"/>
        <v>2000</v>
      </c>
      <c r="G29" s="170">
        <f t="shared" si="0"/>
        <v>2000</v>
      </c>
      <c r="H29" s="171"/>
      <c r="I29" s="172"/>
      <c r="J29" s="172"/>
      <c r="K29" s="172"/>
      <c r="L29" s="172"/>
      <c r="M29" s="172"/>
      <c r="N29" s="172"/>
      <c r="O29" s="172"/>
      <c r="P29" s="172"/>
      <c r="Q29" s="172"/>
      <c r="R29" s="172"/>
      <c r="S29" s="172"/>
      <c r="T29" s="172"/>
      <c r="U29" s="172"/>
      <c r="V29" s="172"/>
      <c r="W29" s="172"/>
      <c r="X29" s="172"/>
      <c r="Y29" s="172"/>
      <c r="Z29" s="172"/>
    </row>
    <row r="30" spans="1:26" ht="12.75" customHeight="1" x14ac:dyDescent="0.2">
      <c r="A30" s="178"/>
      <c r="B30" s="173"/>
      <c r="C30" s="173"/>
      <c r="D30" s="173"/>
      <c r="E30" s="173"/>
      <c r="F30" s="175"/>
      <c r="G30" s="173"/>
      <c r="H30" s="171"/>
      <c r="I30" s="172"/>
      <c r="J30" s="172"/>
      <c r="K30" s="172"/>
      <c r="L30" s="172"/>
      <c r="M30" s="172"/>
      <c r="N30" s="172"/>
      <c r="O30" s="172"/>
      <c r="P30" s="172"/>
      <c r="Q30" s="172"/>
      <c r="R30" s="172"/>
      <c r="S30" s="172"/>
      <c r="T30" s="172"/>
      <c r="U30" s="172"/>
      <c r="V30" s="172"/>
      <c r="W30" s="172"/>
      <c r="X30" s="172"/>
      <c r="Y30" s="172"/>
      <c r="Z30" s="172"/>
    </row>
    <row r="31" spans="1:26" ht="12.75" customHeight="1" x14ac:dyDescent="0.2">
      <c r="A31" s="177" t="s">
        <v>65</v>
      </c>
      <c r="B31" s="173"/>
      <c r="C31" s="173"/>
      <c r="D31" s="173"/>
      <c r="E31" s="173"/>
      <c r="F31" s="173"/>
      <c r="G31" s="173"/>
      <c r="H31" s="171"/>
      <c r="I31" s="172"/>
      <c r="J31" s="172"/>
      <c r="K31" s="172"/>
      <c r="L31" s="172"/>
      <c r="M31" s="172"/>
      <c r="N31" s="172"/>
      <c r="O31" s="172"/>
      <c r="P31" s="172"/>
      <c r="Q31" s="172"/>
      <c r="R31" s="172"/>
      <c r="S31" s="172"/>
      <c r="T31" s="172"/>
      <c r="U31" s="172"/>
      <c r="V31" s="172"/>
      <c r="W31" s="172"/>
      <c r="X31" s="172"/>
      <c r="Y31" s="172"/>
      <c r="Z31" s="172"/>
    </row>
    <row r="32" spans="1:26" ht="12.75" customHeight="1" x14ac:dyDescent="0.2">
      <c r="A32" s="179" t="s">
        <v>123</v>
      </c>
      <c r="B32" s="180">
        <f>'Page 4-Year 0'!E35</f>
        <v>0</v>
      </c>
      <c r="C32" s="180">
        <f>'Page 5-Year 1'!E32</f>
        <v>504700</v>
      </c>
      <c r="D32" s="180">
        <f>'Page 6-Year 2'!E32</f>
        <v>731400</v>
      </c>
      <c r="E32" s="180">
        <f>'Page 7-Year 3'!E32</f>
        <v>970100.00000000012</v>
      </c>
      <c r="F32" s="180">
        <f>'Page 8-Year 4'!E32</f>
        <v>1220800</v>
      </c>
      <c r="G32" s="180">
        <f>'Page 9-Year 5'!E32</f>
        <v>1483500</v>
      </c>
      <c r="H32" s="171"/>
      <c r="I32" s="172"/>
      <c r="J32" s="172"/>
      <c r="K32" s="172"/>
      <c r="L32" s="172"/>
      <c r="M32" s="172"/>
      <c r="N32" s="172"/>
      <c r="O32" s="172"/>
      <c r="P32" s="172"/>
      <c r="Q32" s="172"/>
      <c r="R32" s="172"/>
      <c r="S32" s="172"/>
      <c r="T32" s="172"/>
      <c r="U32" s="172"/>
      <c r="V32" s="172"/>
      <c r="W32" s="172"/>
      <c r="X32" s="172"/>
      <c r="Y32" s="172"/>
      <c r="Z32" s="172"/>
    </row>
    <row r="33" spans="1:26" ht="12.75" customHeight="1" x14ac:dyDescent="0.2">
      <c r="A33" s="179" t="s">
        <v>174</v>
      </c>
      <c r="B33" s="173">
        <f>'Page 4-Year 0'!E36</f>
        <v>0</v>
      </c>
      <c r="C33" s="173">
        <f>'Page 5-Year 1'!E33</f>
        <v>0</v>
      </c>
      <c r="D33" s="173">
        <f>'Page 6-Year 2'!E33</f>
        <v>0</v>
      </c>
      <c r="E33" s="173">
        <f>'Page 7-Year 3'!E33</f>
        <v>0</v>
      </c>
      <c r="F33" s="173">
        <f>'Page 8-Year 4'!E33</f>
        <v>0</v>
      </c>
      <c r="G33" s="173">
        <f>'Page 9-Year 5'!E33</f>
        <v>0</v>
      </c>
      <c r="H33" s="171"/>
      <c r="I33" s="172"/>
      <c r="J33" s="172"/>
      <c r="K33" s="172"/>
      <c r="L33" s="172"/>
      <c r="M33" s="172"/>
      <c r="N33" s="172"/>
      <c r="O33" s="172"/>
      <c r="P33" s="172"/>
      <c r="Q33" s="172"/>
      <c r="R33" s="172"/>
      <c r="S33" s="172"/>
      <c r="T33" s="172"/>
      <c r="U33" s="172"/>
      <c r="V33" s="172"/>
      <c r="W33" s="172"/>
      <c r="X33" s="172"/>
      <c r="Y33" s="172"/>
      <c r="Z33" s="172"/>
    </row>
    <row r="34" spans="1:26" ht="12.75" customHeight="1" x14ac:dyDescent="0.2">
      <c r="A34" s="179" t="s">
        <v>125</v>
      </c>
      <c r="B34" s="173">
        <f>'Page 4-Year 0'!E37</f>
        <v>0</v>
      </c>
      <c r="C34" s="173">
        <f>'Page 5-Year 1'!E34</f>
        <v>7318.15</v>
      </c>
      <c r="D34" s="173">
        <f>'Page 6-Year 2'!E34</f>
        <v>10605.3</v>
      </c>
      <c r="E34" s="173">
        <f>'Page 7-Year 3'!E34</f>
        <v>14066.45</v>
      </c>
      <c r="F34" s="173">
        <f>'Page 8-Year 4'!E34</f>
        <v>17701.599999999999</v>
      </c>
      <c r="G34" s="173">
        <f>'Page 9-Year 5'!E34</f>
        <v>21510.75</v>
      </c>
      <c r="H34" s="171"/>
      <c r="I34" s="172"/>
      <c r="J34" s="172"/>
      <c r="K34" s="172"/>
      <c r="L34" s="172"/>
      <c r="M34" s="172"/>
      <c r="N34" s="172"/>
      <c r="O34" s="172"/>
      <c r="P34" s="172"/>
      <c r="Q34" s="172"/>
      <c r="R34" s="172"/>
      <c r="S34" s="172"/>
      <c r="T34" s="172"/>
      <c r="U34" s="172"/>
      <c r="V34" s="172"/>
      <c r="W34" s="172"/>
      <c r="X34" s="172"/>
      <c r="Y34" s="172"/>
      <c r="Z34" s="172"/>
    </row>
    <row r="35" spans="1:26" ht="12.75" customHeight="1" x14ac:dyDescent="0.2">
      <c r="A35" s="179" t="s">
        <v>126</v>
      </c>
      <c r="B35" s="173">
        <f>'Page 4-Year 0'!E38</f>
        <v>0</v>
      </c>
      <c r="C35" s="173">
        <f>'Page 5-Year 1'!E35</f>
        <v>0</v>
      </c>
      <c r="D35" s="173">
        <f>'Page 6-Year 2'!E35</f>
        <v>0</v>
      </c>
      <c r="E35" s="173">
        <f>'Page 7-Year 3'!E35</f>
        <v>0</v>
      </c>
      <c r="F35" s="173">
        <f>'Page 8-Year 4'!E35</f>
        <v>0</v>
      </c>
      <c r="G35" s="173">
        <f>'Page 9-Year 5'!E35</f>
        <v>0</v>
      </c>
      <c r="H35" s="171"/>
      <c r="I35" s="172"/>
      <c r="J35" s="172"/>
      <c r="K35" s="172"/>
      <c r="L35" s="172"/>
      <c r="M35" s="172"/>
      <c r="N35" s="172"/>
      <c r="O35" s="172"/>
      <c r="P35" s="172"/>
      <c r="Q35" s="172"/>
      <c r="R35" s="172"/>
      <c r="S35" s="172"/>
      <c r="T35" s="172"/>
      <c r="U35" s="172"/>
      <c r="V35" s="172"/>
      <c r="W35" s="172"/>
      <c r="X35" s="172"/>
      <c r="Y35" s="172"/>
      <c r="Z35" s="172"/>
    </row>
    <row r="36" spans="1:26" ht="12.75" customHeight="1" x14ac:dyDescent="0.2">
      <c r="A36" s="179" t="s">
        <v>127</v>
      </c>
      <c r="B36" s="173">
        <f>'Page 4-Year 0'!E39</f>
        <v>0</v>
      </c>
      <c r="C36" s="173">
        <f>'Page 5-Year 1'!E36</f>
        <v>102958.79999999999</v>
      </c>
      <c r="D36" s="173">
        <f>'Page 6-Year 2'!E36</f>
        <v>151034.1</v>
      </c>
      <c r="E36" s="173">
        <f>'Page 7-Year 3'!E36</f>
        <v>202750.90000000002</v>
      </c>
      <c r="F36" s="173">
        <f>'Page 8-Year 4'!E36</f>
        <v>258199.19999999998</v>
      </c>
      <c r="G36" s="173">
        <f>'Page 9-Year 5'!E36</f>
        <v>317469</v>
      </c>
      <c r="H36" s="171"/>
      <c r="I36" s="172"/>
      <c r="J36" s="181"/>
      <c r="K36" s="181"/>
      <c r="L36" s="181"/>
      <c r="M36" s="181"/>
      <c r="N36" s="181"/>
      <c r="O36" s="172"/>
      <c r="P36" s="172"/>
      <c r="Q36" s="172"/>
      <c r="R36" s="172"/>
      <c r="S36" s="172"/>
      <c r="T36" s="172"/>
      <c r="U36" s="172"/>
      <c r="V36" s="172"/>
      <c r="W36" s="172"/>
      <c r="X36" s="172"/>
      <c r="Y36" s="172"/>
      <c r="Z36" s="172"/>
    </row>
    <row r="37" spans="1:26" ht="12.75" customHeight="1" x14ac:dyDescent="0.2">
      <c r="A37" s="179" t="s">
        <v>128</v>
      </c>
      <c r="B37" s="173">
        <f>'Page 4-Year 0'!E40</f>
        <v>0</v>
      </c>
      <c r="C37" s="173">
        <f>'Page 5-Year 1'!E37</f>
        <v>0</v>
      </c>
      <c r="D37" s="173">
        <f>'Page 6-Year 2'!E37</f>
        <v>0</v>
      </c>
      <c r="E37" s="173">
        <f>'Page 7-Year 3'!E37</f>
        <v>0</v>
      </c>
      <c r="F37" s="173">
        <f>'Page 8-Year 4'!E37</f>
        <v>0</v>
      </c>
      <c r="G37" s="173">
        <f>'Page 9-Year 5'!E37</f>
        <v>0</v>
      </c>
      <c r="H37" s="171"/>
      <c r="I37" s="172"/>
      <c r="J37" s="172"/>
      <c r="K37" s="172"/>
      <c r="L37" s="172"/>
      <c r="M37" s="172"/>
      <c r="N37" s="172"/>
      <c r="O37" s="172"/>
      <c r="P37" s="172"/>
      <c r="Q37" s="172"/>
      <c r="R37" s="172"/>
      <c r="S37" s="172"/>
      <c r="T37" s="172"/>
      <c r="U37" s="172"/>
      <c r="V37" s="172"/>
      <c r="W37" s="172"/>
      <c r="X37" s="172"/>
      <c r="Y37" s="172"/>
      <c r="Z37" s="172"/>
    </row>
    <row r="38" spans="1:26" ht="12.75" customHeight="1" x14ac:dyDescent="0.2">
      <c r="A38" s="179" t="s">
        <v>129</v>
      </c>
      <c r="B38" s="173">
        <f>'Page 4-Year 0'!E41</f>
        <v>0</v>
      </c>
      <c r="C38" s="173">
        <f>'Page 5-Year 1'!E38</f>
        <v>0</v>
      </c>
      <c r="D38" s="173">
        <f>'Page 6-Year 2'!E38</f>
        <v>0</v>
      </c>
      <c r="E38" s="173">
        <f>'Page 7-Year 3'!E38</f>
        <v>0</v>
      </c>
      <c r="F38" s="173">
        <f>'Page 8-Year 4'!E38</f>
        <v>0</v>
      </c>
      <c r="G38" s="173">
        <f>'Page 9-Year 5'!E38</f>
        <v>0</v>
      </c>
      <c r="H38" s="171"/>
      <c r="I38" s="172"/>
      <c r="J38" s="172"/>
      <c r="K38" s="172"/>
      <c r="L38" s="172"/>
      <c r="M38" s="172"/>
      <c r="N38" s="172"/>
      <c r="O38" s="172"/>
      <c r="P38" s="172"/>
      <c r="Q38" s="172"/>
      <c r="R38" s="172"/>
      <c r="S38" s="172"/>
      <c r="T38" s="172"/>
      <c r="U38" s="172"/>
      <c r="V38" s="172"/>
      <c r="W38" s="172"/>
      <c r="X38" s="172"/>
      <c r="Y38" s="172"/>
      <c r="Z38" s="172"/>
    </row>
    <row r="39" spans="1:26" ht="12.75" customHeight="1" x14ac:dyDescent="0.2">
      <c r="A39" s="179" t="s">
        <v>130</v>
      </c>
      <c r="B39" s="173">
        <f>'Page 4-Year 0'!E42</f>
        <v>0</v>
      </c>
      <c r="C39" s="173">
        <f>'Page 5-Year 1'!E39</f>
        <v>0</v>
      </c>
      <c r="D39" s="173">
        <f>'Page 6-Year 2'!E39</f>
        <v>0</v>
      </c>
      <c r="E39" s="173">
        <f>'Page 7-Year 3'!E39</f>
        <v>0</v>
      </c>
      <c r="F39" s="173">
        <f>'Page 8-Year 4'!E39</f>
        <v>0</v>
      </c>
      <c r="G39" s="173">
        <f>'Page 9-Year 5'!E39</f>
        <v>0</v>
      </c>
      <c r="H39" s="171"/>
      <c r="I39" s="172"/>
      <c r="J39" s="172"/>
      <c r="K39" s="172"/>
      <c r="L39" s="172"/>
      <c r="M39" s="172"/>
      <c r="N39" s="172"/>
      <c r="O39" s="172"/>
      <c r="P39" s="172"/>
      <c r="Q39" s="172"/>
      <c r="R39" s="172"/>
      <c r="S39" s="172"/>
      <c r="T39" s="172"/>
      <c r="U39" s="172"/>
      <c r="V39" s="172"/>
      <c r="W39" s="172"/>
      <c r="X39" s="172"/>
      <c r="Y39" s="172"/>
      <c r="Z39" s="172"/>
    </row>
    <row r="40" spans="1:26" ht="12.75" customHeight="1" x14ac:dyDescent="0.2">
      <c r="A40" s="182" t="s">
        <v>131</v>
      </c>
      <c r="B40" s="173">
        <f>'Page 4-Year 0'!E43</f>
        <v>0</v>
      </c>
      <c r="C40" s="173">
        <f>'Page 5-Year 1'!E40</f>
        <v>0</v>
      </c>
      <c r="D40" s="173">
        <f>'Page 6-Year 2'!E40</f>
        <v>0</v>
      </c>
      <c r="E40" s="173">
        <f>'Page 7-Year 3'!E40</f>
        <v>0</v>
      </c>
      <c r="F40" s="173">
        <f>'Page 8-Year 4'!E40</f>
        <v>0</v>
      </c>
      <c r="G40" s="173">
        <f>'Page 9-Year 5'!E40</f>
        <v>0</v>
      </c>
      <c r="H40" s="171"/>
      <c r="I40" s="172"/>
      <c r="J40" s="172"/>
      <c r="K40" s="172"/>
      <c r="L40" s="172"/>
      <c r="M40" s="172"/>
      <c r="N40" s="172"/>
      <c r="O40" s="172"/>
      <c r="P40" s="172"/>
      <c r="Q40" s="172"/>
      <c r="R40" s="172"/>
      <c r="S40" s="172"/>
      <c r="T40" s="172"/>
      <c r="U40" s="172"/>
      <c r="V40" s="172"/>
      <c r="W40" s="172"/>
      <c r="X40" s="172"/>
      <c r="Y40" s="172"/>
      <c r="Z40" s="172"/>
    </row>
    <row r="41" spans="1:26" ht="12.75" customHeight="1" x14ac:dyDescent="0.2">
      <c r="A41" s="179" t="s">
        <v>132</v>
      </c>
      <c r="B41" s="173">
        <f>'Page 4-Year 0'!E44</f>
        <v>0</v>
      </c>
      <c r="C41" s="173">
        <f>'Page 5-Year 1'!E41</f>
        <v>0</v>
      </c>
      <c r="D41" s="173">
        <f>'Page 6-Year 2'!E41</f>
        <v>0</v>
      </c>
      <c r="E41" s="173">
        <f>'Page 7-Year 3'!E41</f>
        <v>0</v>
      </c>
      <c r="F41" s="173">
        <f>'Page 8-Year 4'!E41</f>
        <v>0</v>
      </c>
      <c r="G41" s="173">
        <f>'Page 9-Year 5'!E41</f>
        <v>0</v>
      </c>
      <c r="H41" s="171"/>
      <c r="I41" s="172"/>
      <c r="J41" s="172"/>
      <c r="K41" s="172"/>
      <c r="L41" s="172"/>
      <c r="M41" s="172"/>
      <c r="N41" s="172"/>
      <c r="O41" s="172"/>
      <c r="P41" s="172"/>
      <c r="Q41" s="172"/>
      <c r="R41" s="172"/>
      <c r="S41" s="172"/>
      <c r="T41" s="172"/>
      <c r="U41" s="172"/>
      <c r="V41" s="172"/>
      <c r="W41" s="172"/>
      <c r="X41" s="172"/>
      <c r="Y41" s="172"/>
      <c r="Z41" s="172"/>
    </row>
    <row r="42" spans="1:26" ht="12.75" customHeight="1" x14ac:dyDescent="0.2">
      <c r="A42" s="179" t="s">
        <v>133</v>
      </c>
      <c r="B42" s="173">
        <f>'Page 4-Year 0'!E45</f>
        <v>0</v>
      </c>
      <c r="C42" s="173">
        <f>'Page 5-Year 1'!E42</f>
        <v>0</v>
      </c>
      <c r="D42" s="173">
        <f>'Page 6-Year 2'!E42</f>
        <v>0</v>
      </c>
      <c r="E42" s="173">
        <f>'Page 7-Year 3'!E42</f>
        <v>0</v>
      </c>
      <c r="F42" s="173">
        <f>'Page 8-Year 4'!E42</f>
        <v>0</v>
      </c>
      <c r="G42" s="173">
        <f>'Page 9-Year 5'!E42</f>
        <v>0</v>
      </c>
      <c r="H42" s="171"/>
      <c r="I42" s="172"/>
      <c r="J42" s="172"/>
      <c r="K42" s="172"/>
      <c r="L42" s="172"/>
      <c r="M42" s="172"/>
      <c r="N42" s="172"/>
      <c r="O42" s="172"/>
      <c r="P42" s="172"/>
      <c r="Q42" s="172"/>
      <c r="R42" s="172"/>
      <c r="S42" s="172"/>
      <c r="T42" s="172"/>
      <c r="U42" s="172"/>
      <c r="V42" s="172"/>
      <c r="W42" s="172"/>
      <c r="X42" s="172"/>
      <c r="Y42" s="172"/>
      <c r="Z42" s="172"/>
    </row>
    <row r="43" spans="1:26" ht="12.75" customHeight="1" x14ac:dyDescent="0.2">
      <c r="A43" s="179" t="s">
        <v>134</v>
      </c>
      <c r="B43" s="173">
        <f>'Page 4-Year 0'!E46</f>
        <v>0</v>
      </c>
      <c r="C43" s="173">
        <f>'Page 5-Year 1'!E43</f>
        <v>0</v>
      </c>
      <c r="D43" s="173">
        <f>'Page 6-Year 2'!E43</f>
        <v>0</v>
      </c>
      <c r="E43" s="173">
        <f>'Page 7-Year 3'!E43</f>
        <v>0</v>
      </c>
      <c r="F43" s="173">
        <f>'Page 8-Year 4'!E43</f>
        <v>0</v>
      </c>
      <c r="G43" s="173">
        <f>'Page 9-Year 5'!E43</f>
        <v>0</v>
      </c>
      <c r="H43" s="171"/>
      <c r="I43" s="172"/>
      <c r="J43" s="172"/>
      <c r="K43" s="172"/>
      <c r="L43" s="172"/>
      <c r="M43" s="172"/>
      <c r="N43" s="172"/>
      <c r="O43" s="172"/>
      <c r="P43" s="172"/>
      <c r="Q43" s="172"/>
      <c r="R43" s="172"/>
      <c r="S43" s="172"/>
      <c r="T43" s="172"/>
      <c r="U43" s="172"/>
      <c r="V43" s="172"/>
      <c r="W43" s="172"/>
      <c r="X43" s="172"/>
      <c r="Y43" s="172"/>
      <c r="Z43" s="172"/>
    </row>
    <row r="44" spans="1:26" ht="12.75" customHeight="1" x14ac:dyDescent="0.2">
      <c r="A44" s="179" t="s">
        <v>135</v>
      </c>
      <c r="B44" s="173">
        <f>'Page 4-Year 0'!E47</f>
        <v>0</v>
      </c>
      <c r="C44" s="173">
        <f>'Page 5-Year 1'!E44</f>
        <v>0</v>
      </c>
      <c r="D44" s="173">
        <f>'Page 6-Year 2'!E44</f>
        <v>0</v>
      </c>
      <c r="E44" s="173">
        <f>'Page 7-Year 3'!E44</f>
        <v>0</v>
      </c>
      <c r="F44" s="173">
        <f>'Page 8-Year 4'!E44</f>
        <v>0</v>
      </c>
      <c r="G44" s="173">
        <f>'Page 9-Year 5'!E44</f>
        <v>0</v>
      </c>
      <c r="H44" s="171"/>
      <c r="I44" s="172"/>
      <c r="J44" s="172"/>
      <c r="K44" s="172"/>
      <c r="L44" s="172"/>
      <c r="M44" s="172"/>
      <c r="N44" s="172"/>
      <c r="O44" s="172"/>
      <c r="P44" s="172"/>
      <c r="Q44" s="172"/>
      <c r="R44" s="172"/>
      <c r="S44" s="172"/>
      <c r="T44" s="172"/>
      <c r="U44" s="172"/>
      <c r="V44" s="172"/>
      <c r="W44" s="172"/>
      <c r="X44" s="172"/>
      <c r="Y44" s="172"/>
      <c r="Z44" s="172"/>
    </row>
    <row r="45" spans="1:26" ht="12.75" customHeight="1" x14ac:dyDescent="0.2">
      <c r="A45" s="179" t="s">
        <v>136</v>
      </c>
      <c r="B45" s="173">
        <f>'Page 4-Year 0'!E48</f>
        <v>0</v>
      </c>
      <c r="C45" s="173">
        <f>'Page 5-Year 1'!E45</f>
        <v>0</v>
      </c>
      <c r="D45" s="173">
        <f>'Page 6-Year 2'!E45</f>
        <v>0</v>
      </c>
      <c r="E45" s="173">
        <f>'Page 7-Year 3'!E45</f>
        <v>0</v>
      </c>
      <c r="F45" s="173">
        <f>'Page 8-Year 4'!E45</f>
        <v>0</v>
      </c>
      <c r="G45" s="173">
        <f>'Page 9-Year 5'!E45</f>
        <v>0</v>
      </c>
      <c r="H45" s="171"/>
      <c r="I45" s="172"/>
      <c r="J45" s="172"/>
      <c r="K45" s="172"/>
      <c r="L45" s="172"/>
      <c r="M45" s="172"/>
      <c r="N45" s="172"/>
      <c r="O45" s="172"/>
      <c r="P45" s="172"/>
      <c r="Q45" s="172"/>
      <c r="R45" s="172"/>
      <c r="S45" s="172"/>
      <c r="T45" s="172"/>
      <c r="U45" s="172"/>
      <c r="V45" s="172"/>
      <c r="W45" s="172"/>
      <c r="X45" s="172"/>
      <c r="Y45" s="172"/>
      <c r="Z45" s="172"/>
    </row>
    <row r="46" spans="1:26" ht="12.75" customHeight="1" x14ac:dyDescent="0.2">
      <c r="A46" s="179" t="s">
        <v>137</v>
      </c>
      <c r="B46" s="173">
        <f>'Page 4-Year 0'!E49</f>
        <v>0</v>
      </c>
      <c r="C46" s="173">
        <f>'Page 5-Year 1'!E46</f>
        <v>0</v>
      </c>
      <c r="D46" s="173">
        <f>'Page 6-Year 2'!E46</f>
        <v>0</v>
      </c>
      <c r="E46" s="173">
        <f>'Page 7-Year 3'!E46</f>
        <v>0</v>
      </c>
      <c r="F46" s="173">
        <f>'Page 8-Year 4'!E46</f>
        <v>0</v>
      </c>
      <c r="G46" s="173">
        <f>'Page 9-Year 5'!E46</f>
        <v>0</v>
      </c>
      <c r="H46" s="171"/>
      <c r="I46" s="172"/>
      <c r="J46" s="172"/>
      <c r="K46" s="172"/>
      <c r="L46" s="172"/>
      <c r="M46" s="172"/>
      <c r="N46" s="172"/>
      <c r="O46" s="172"/>
      <c r="P46" s="172"/>
      <c r="Q46" s="172"/>
      <c r="R46" s="172"/>
      <c r="S46" s="172"/>
      <c r="T46" s="172"/>
      <c r="U46" s="172"/>
      <c r="V46" s="172"/>
      <c r="W46" s="172"/>
      <c r="X46" s="172"/>
      <c r="Y46" s="172"/>
      <c r="Z46" s="172"/>
    </row>
    <row r="47" spans="1:26" ht="12.75" customHeight="1" x14ac:dyDescent="0.2">
      <c r="A47" s="179" t="s">
        <v>138</v>
      </c>
      <c r="B47" s="173">
        <f>'Page 4-Year 0'!E50</f>
        <v>0</v>
      </c>
      <c r="C47" s="173">
        <f>'Page 5-Year 1'!E47</f>
        <v>0</v>
      </c>
      <c r="D47" s="173">
        <f>'Page 6-Year 2'!E47</f>
        <v>0</v>
      </c>
      <c r="E47" s="173">
        <f>'Page 7-Year 3'!E47</f>
        <v>0</v>
      </c>
      <c r="F47" s="173">
        <f>'Page 8-Year 4'!E47</f>
        <v>0</v>
      </c>
      <c r="G47" s="173">
        <f>'Page 9-Year 5'!E47</f>
        <v>0</v>
      </c>
      <c r="H47" s="171"/>
      <c r="I47" s="172"/>
      <c r="J47" s="172"/>
      <c r="K47" s="172"/>
      <c r="L47" s="172"/>
      <c r="M47" s="172"/>
      <c r="N47" s="172"/>
      <c r="O47" s="172"/>
      <c r="P47" s="172"/>
      <c r="Q47" s="172"/>
      <c r="R47" s="172"/>
      <c r="S47" s="172"/>
      <c r="T47" s="172"/>
      <c r="U47" s="172"/>
      <c r="V47" s="172"/>
      <c r="W47" s="172"/>
      <c r="X47" s="172"/>
      <c r="Y47" s="172"/>
      <c r="Z47" s="172"/>
    </row>
    <row r="48" spans="1:26" ht="12.75" customHeight="1" x14ac:dyDescent="0.2">
      <c r="A48" s="179" t="s">
        <v>177</v>
      </c>
      <c r="B48" s="173">
        <f>'Page 4-Year 0'!E51</f>
        <v>0</v>
      </c>
      <c r="C48" s="173">
        <f>'Page 5-Year 1'!E48</f>
        <v>0</v>
      </c>
      <c r="D48" s="173">
        <f>'Page 6-Year 2'!E48</f>
        <v>0</v>
      </c>
      <c r="E48" s="173">
        <f>'Page 7-Year 3'!E48</f>
        <v>0</v>
      </c>
      <c r="F48" s="173">
        <f>'Page 8-Year 4'!E48</f>
        <v>0</v>
      </c>
      <c r="G48" s="173">
        <f>'Page 9-Year 5'!E48</f>
        <v>0</v>
      </c>
      <c r="H48" s="171"/>
      <c r="I48" s="172"/>
      <c r="J48" s="172"/>
      <c r="K48" s="172"/>
      <c r="L48" s="172"/>
      <c r="M48" s="172"/>
      <c r="N48" s="172"/>
      <c r="O48" s="172"/>
      <c r="P48" s="172"/>
      <c r="Q48" s="172"/>
      <c r="R48" s="172"/>
      <c r="S48" s="172"/>
      <c r="T48" s="172"/>
      <c r="U48" s="172"/>
      <c r="V48" s="172"/>
      <c r="W48" s="172"/>
      <c r="X48" s="172"/>
      <c r="Y48" s="172"/>
      <c r="Z48" s="172"/>
    </row>
    <row r="49" spans="1:26" ht="12.75" customHeight="1" x14ac:dyDescent="0.2">
      <c r="A49" s="179" t="s">
        <v>140</v>
      </c>
      <c r="B49" s="173">
        <f>'Page 4-Year 0'!E52</f>
        <v>0</v>
      </c>
      <c r="C49" s="173">
        <f>'Page 5-Year 1'!E49</f>
        <v>0</v>
      </c>
      <c r="D49" s="173">
        <f>'Page 6-Year 2'!E49</f>
        <v>0</v>
      </c>
      <c r="E49" s="173">
        <f>'Page 7-Year 3'!E49</f>
        <v>0</v>
      </c>
      <c r="F49" s="173">
        <f>'Page 8-Year 4'!E49</f>
        <v>0</v>
      </c>
      <c r="G49" s="173">
        <f>'Page 9-Year 5'!E49</f>
        <v>0</v>
      </c>
      <c r="H49" s="171"/>
      <c r="I49" s="172"/>
      <c r="J49" s="172"/>
      <c r="K49" s="172"/>
      <c r="L49" s="172"/>
      <c r="M49" s="172"/>
      <c r="N49" s="172"/>
      <c r="O49" s="172"/>
      <c r="P49" s="172"/>
      <c r="Q49" s="172"/>
      <c r="R49" s="172"/>
      <c r="S49" s="172"/>
      <c r="T49" s="172"/>
      <c r="U49" s="172"/>
      <c r="V49" s="172"/>
      <c r="W49" s="172"/>
      <c r="X49" s="172"/>
      <c r="Y49" s="172"/>
      <c r="Z49" s="172"/>
    </row>
    <row r="50" spans="1:26" ht="12.75" customHeight="1" x14ac:dyDescent="0.2">
      <c r="A50" s="179" t="s">
        <v>141</v>
      </c>
      <c r="B50" s="173">
        <f>'Page 4-Year 0'!E53</f>
        <v>0</v>
      </c>
      <c r="C50" s="173">
        <f>'Page 5-Year 1'!E50</f>
        <v>0</v>
      </c>
      <c r="D50" s="173">
        <f>'Page 6-Year 2'!E50</f>
        <v>0</v>
      </c>
      <c r="E50" s="173">
        <f>'Page 7-Year 3'!E50</f>
        <v>0</v>
      </c>
      <c r="F50" s="173">
        <f>'Page 8-Year 4'!E50</f>
        <v>0</v>
      </c>
      <c r="G50" s="173">
        <f>'Page 9-Year 5'!E50</f>
        <v>0</v>
      </c>
      <c r="H50" s="171"/>
      <c r="I50" s="172"/>
      <c r="J50" s="172"/>
      <c r="K50" s="172"/>
      <c r="L50" s="172"/>
      <c r="M50" s="172"/>
      <c r="N50" s="172"/>
      <c r="O50" s="172"/>
      <c r="P50" s="172"/>
      <c r="Q50" s="172"/>
      <c r="R50" s="172"/>
      <c r="S50" s="172"/>
      <c r="T50" s="172"/>
      <c r="U50" s="172"/>
      <c r="V50" s="172"/>
      <c r="W50" s="172"/>
      <c r="X50" s="172"/>
      <c r="Y50" s="172"/>
      <c r="Z50" s="172"/>
    </row>
    <row r="51" spans="1:26" ht="12.75" customHeight="1" x14ac:dyDescent="0.2">
      <c r="A51" s="179" t="s">
        <v>142</v>
      </c>
      <c r="B51" s="173">
        <f>'Page 4-Year 0'!E54</f>
        <v>0</v>
      </c>
      <c r="C51" s="173">
        <f>'Page 5-Year 1'!E51</f>
        <v>0</v>
      </c>
      <c r="D51" s="173">
        <f>'Page 6-Year 2'!E51</f>
        <v>0</v>
      </c>
      <c r="E51" s="173">
        <f>'Page 7-Year 3'!E51</f>
        <v>0</v>
      </c>
      <c r="F51" s="173">
        <f>'Page 8-Year 4'!E51</f>
        <v>0</v>
      </c>
      <c r="G51" s="173">
        <f>'Page 9-Year 5'!E51</f>
        <v>0</v>
      </c>
      <c r="H51" s="171"/>
      <c r="I51" s="172"/>
      <c r="J51" s="172"/>
      <c r="K51" s="172"/>
      <c r="L51" s="172"/>
      <c r="M51" s="172"/>
      <c r="N51" s="172"/>
      <c r="O51" s="172"/>
      <c r="P51" s="172"/>
      <c r="Q51" s="172"/>
      <c r="R51" s="172"/>
      <c r="S51" s="172"/>
      <c r="T51" s="172"/>
      <c r="U51" s="172"/>
      <c r="V51" s="172"/>
      <c r="W51" s="172"/>
      <c r="X51" s="172"/>
      <c r="Y51" s="172"/>
      <c r="Z51" s="172"/>
    </row>
    <row r="52" spans="1:26" ht="12.75" customHeight="1" x14ac:dyDescent="0.2">
      <c r="A52" s="179" t="s">
        <v>143</v>
      </c>
      <c r="B52" s="173">
        <f>'Page 4-Year 0'!E55</f>
        <v>0</v>
      </c>
      <c r="C52" s="173">
        <f>'Page 5-Year 1'!E52</f>
        <v>0</v>
      </c>
      <c r="D52" s="173">
        <f>'Page 6-Year 2'!E52</f>
        <v>0</v>
      </c>
      <c r="E52" s="173">
        <f>'Page 7-Year 3'!E52</f>
        <v>0</v>
      </c>
      <c r="F52" s="173">
        <f>'Page 8-Year 4'!E52</f>
        <v>0</v>
      </c>
      <c r="G52" s="173">
        <f>'Page 9-Year 5'!E52</f>
        <v>0</v>
      </c>
      <c r="H52" s="171"/>
      <c r="I52" s="172"/>
      <c r="J52" s="172"/>
      <c r="K52" s="172"/>
      <c r="L52" s="172"/>
      <c r="M52" s="172"/>
      <c r="N52" s="172"/>
      <c r="O52" s="172"/>
      <c r="P52" s="172"/>
      <c r="Q52" s="172"/>
      <c r="R52" s="172"/>
      <c r="S52" s="172"/>
      <c r="T52" s="172"/>
      <c r="U52" s="172"/>
      <c r="V52" s="172"/>
      <c r="W52" s="172"/>
      <c r="X52" s="172"/>
      <c r="Y52" s="172"/>
      <c r="Z52" s="172"/>
    </row>
    <row r="53" spans="1:26" ht="12.75" customHeight="1" x14ac:dyDescent="0.2">
      <c r="A53" s="179" t="s">
        <v>144</v>
      </c>
      <c r="B53" s="173">
        <f>'Page 4-Year 0'!E56</f>
        <v>0</v>
      </c>
      <c r="C53" s="173">
        <f>'Page 5-Year 1'!E53</f>
        <v>0</v>
      </c>
      <c r="D53" s="173">
        <f>'Page 6-Year 2'!E53</f>
        <v>0</v>
      </c>
      <c r="E53" s="173">
        <f>'Page 7-Year 3'!E53</f>
        <v>0</v>
      </c>
      <c r="F53" s="173">
        <f>'Page 8-Year 4'!E53</f>
        <v>0</v>
      </c>
      <c r="G53" s="173">
        <f>'Page 9-Year 5'!E53</f>
        <v>0</v>
      </c>
      <c r="H53" s="171"/>
      <c r="I53" s="172"/>
      <c r="J53" s="172"/>
      <c r="K53" s="172"/>
      <c r="L53" s="172"/>
      <c r="M53" s="172"/>
      <c r="N53" s="172"/>
      <c r="O53" s="172"/>
      <c r="P53" s="172"/>
      <c r="Q53" s="172"/>
      <c r="R53" s="172"/>
      <c r="S53" s="172"/>
      <c r="T53" s="172"/>
      <c r="U53" s="172"/>
      <c r="V53" s="172"/>
      <c r="W53" s="172"/>
      <c r="X53" s="172"/>
      <c r="Y53" s="172"/>
      <c r="Z53" s="172"/>
    </row>
    <row r="54" spans="1:26" ht="12.75" customHeight="1" x14ac:dyDescent="0.2">
      <c r="A54" s="179" t="s">
        <v>145</v>
      </c>
      <c r="B54" s="173">
        <f>'Page 4-Year 0'!E57</f>
        <v>0</v>
      </c>
      <c r="C54" s="173">
        <f>'Page 5-Year 1'!E54</f>
        <v>1514.1000000000001</v>
      </c>
      <c r="D54" s="173">
        <f>'Page 6-Year 2'!E54</f>
        <v>2194.2000000000003</v>
      </c>
      <c r="E54" s="173">
        <f>'Page 7-Year 3'!E54</f>
        <v>2910.3000000000006</v>
      </c>
      <c r="F54" s="173">
        <f>'Page 8-Year 4'!E54</f>
        <v>3662.4</v>
      </c>
      <c r="G54" s="173">
        <f>'Page 9-Year 5'!E54</f>
        <v>4450.5</v>
      </c>
      <c r="H54" s="171"/>
      <c r="I54" s="172"/>
      <c r="J54" s="172"/>
      <c r="K54" s="172"/>
      <c r="L54" s="172"/>
      <c r="M54" s="172"/>
      <c r="N54" s="172"/>
      <c r="O54" s="172"/>
      <c r="P54" s="172"/>
      <c r="Q54" s="172"/>
      <c r="R54" s="172"/>
      <c r="S54" s="172"/>
      <c r="T54" s="172"/>
      <c r="U54" s="172"/>
      <c r="V54" s="172"/>
      <c r="W54" s="172"/>
      <c r="X54" s="172"/>
      <c r="Y54" s="172"/>
      <c r="Z54" s="172"/>
    </row>
    <row r="55" spans="1:26" ht="12.75" customHeight="1" x14ac:dyDescent="0.2">
      <c r="A55" s="179" t="s">
        <v>146</v>
      </c>
      <c r="B55" s="173">
        <f>'Page 4-Year 0'!E58</f>
        <v>0</v>
      </c>
      <c r="C55" s="173">
        <f>'Page 5-Year 1'!E55</f>
        <v>10094</v>
      </c>
      <c r="D55" s="173">
        <f>'Page 6-Year 2'!E55</f>
        <v>14628</v>
      </c>
      <c r="E55" s="173">
        <f>'Page 7-Year 3'!E55</f>
        <v>19402.000000000004</v>
      </c>
      <c r="F55" s="173">
        <f>'Page 8-Year 4'!E55</f>
        <v>24416</v>
      </c>
      <c r="G55" s="173">
        <f>'Page 9-Year 5'!E55</f>
        <v>29670</v>
      </c>
      <c r="H55" s="171"/>
      <c r="I55" s="172"/>
      <c r="J55" s="172"/>
      <c r="K55" s="172"/>
      <c r="L55" s="172"/>
      <c r="M55" s="172"/>
      <c r="N55" s="172"/>
      <c r="O55" s="172"/>
      <c r="P55" s="172"/>
      <c r="Q55" s="172"/>
      <c r="R55" s="172"/>
      <c r="S55" s="172"/>
      <c r="T55" s="172"/>
      <c r="U55" s="172"/>
      <c r="V55" s="172"/>
      <c r="W55" s="172"/>
      <c r="X55" s="172"/>
      <c r="Y55" s="172"/>
      <c r="Z55" s="172"/>
    </row>
    <row r="56" spans="1:26" ht="12.75" customHeight="1" x14ac:dyDescent="0.2">
      <c r="A56" s="179" t="s">
        <v>147</v>
      </c>
      <c r="B56" s="173">
        <f>'Page 4-Year 0'!E59</f>
        <v>0</v>
      </c>
      <c r="C56" s="173">
        <f>'Page 5-Year 1'!E56</f>
        <v>0</v>
      </c>
      <c r="D56" s="173">
        <f>'Page 6-Year 2'!E56</f>
        <v>0</v>
      </c>
      <c r="E56" s="173">
        <f>'Page 7-Year 3'!E56</f>
        <v>0</v>
      </c>
      <c r="F56" s="173">
        <f>'Page 8-Year 4'!E56</f>
        <v>0</v>
      </c>
      <c r="G56" s="173">
        <f>'Page 9-Year 5'!E56</f>
        <v>0</v>
      </c>
      <c r="H56" s="171"/>
      <c r="I56" s="172"/>
      <c r="J56" s="172"/>
      <c r="K56" s="172"/>
      <c r="L56" s="172"/>
      <c r="M56" s="172"/>
      <c r="N56" s="172"/>
      <c r="O56" s="172"/>
      <c r="P56" s="172"/>
      <c r="Q56" s="172"/>
      <c r="R56" s="172"/>
      <c r="S56" s="172"/>
      <c r="T56" s="172"/>
      <c r="U56" s="172"/>
      <c r="V56" s="172"/>
      <c r="W56" s="172"/>
      <c r="X56" s="172"/>
      <c r="Y56" s="172"/>
      <c r="Z56" s="172"/>
    </row>
    <row r="57" spans="1:26" ht="12.75" customHeight="1" x14ac:dyDescent="0.2">
      <c r="A57" s="179" t="s">
        <v>148</v>
      </c>
      <c r="B57" s="173">
        <f>'Page 4-Year 0'!E60</f>
        <v>0</v>
      </c>
      <c r="C57" s="173">
        <f>'Page 5-Year 1'!E57</f>
        <v>0</v>
      </c>
      <c r="D57" s="173">
        <f>'Page 6-Year 2'!E57</f>
        <v>0</v>
      </c>
      <c r="E57" s="173">
        <f>'Page 7-Year 3'!E57</f>
        <v>0</v>
      </c>
      <c r="F57" s="173">
        <f>'Page 8-Year 4'!E57</f>
        <v>0</v>
      </c>
      <c r="G57" s="173">
        <f>'Page 9-Year 5'!E57</f>
        <v>0</v>
      </c>
      <c r="H57" s="171"/>
      <c r="I57" s="172"/>
      <c r="J57" s="172"/>
      <c r="K57" s="172"/>
      <c r="L57" s="172"/>
      <c r="M57" s="172"/>
      <c r="N57" s="172"/>
      <c r="O57" s="172"/>
      <c r="P57" s="172"/>
      <c r="Q57" s="172"/>
      <c r="R57" s="172"/>
      <c r="S57" s="172"/>
      <c r="T57" s="172"/>
      <c r="U57" s="172"/>
      <c r="V57" s="172"/>
      <c r="W57" s="172"/>
      <c r="X57" s="172"/>
      <c r="Y57" s="172"/>
      <c r="Z57" s="172"/>
    </row>
    <row r="58" spans="1:26" ht="12.75" customHeight="1" x14ac:dyDescent="0.2">
      <c r="A58" s="179" t="s">
        <v>304</v>
      </c>
      <c r="B58" s="173">
        <f>'Page 4-Year 0'!E61</f>
        <v>0</v>
      </c>
      <c r="C58" s="173">
        <f>'Page 5-Year 1'!E58</f>
        <v>0</v>
      </c>
      <c r="D58" s="173">
        <f>'Page 6-Year 2'!E58</f>
        <v>0</v>
      </c>
      <c r="E58" s="173">
        <f>'Page 7-Year 3'!E58</f>
        <v>0</v>
      </c>
      <c r="F58" s="173">
        <f>'Page 8-Year 4'!E58</f>
        <v>0</v>
      </c>
      <c r="G58" s="173">
        <f>'Page 9-Year 5'!E58</f>
        <v>0</v>
      </c>
      <c r="H58" s="171"/>
      <c r="I58" s="172"/>
      <c r="J58" s="172"/>
      <c r="K58" s="172"/>
      <c r="L58" s="172"/>
      <c r="M58" s="172"/>
      <c r="N58" s="172"/>
      <c r="O58" s="172"/>
      <c r="P58" s="172"/>
      <c r="Q58" s="172"/>
      <c r="R58" s="172"/>
      <c r="S58" s="172"/>
      <c r="T58" s="172"/>
      <c r="U58" s="172"/>
      <c r="V58" s="172"/>
      <c r="W58" s="172"/>
      <c r="X58" s="172"/>
      <c r="Y58" s="172"/>
      <c r="Z58" s="172"/>
    </row>
    <row r="59" spans="1:26" ht="12.75" customHeight="1" x14ac:dyDescent="0.2">
      <c r="A59" s="182" t="s">
        <v>149</v>
      </c>
      <c r="B59" s="173">
        <f>'Page 4-Year 0'!E62</f>
        <v>0</v>
      </c>
      <c r="C59" s="173">
        <f>'Page 5-Year 1'!E59</f>
        <v>0</v>
      </c>
      <c r="D59" s="173">
        <f>'Page 6-Year 2'!E59</f>
        <v>0</v>
      </c>
      <c r="E59" s="173">
        <f>'Page 7-Year 3'!E59</f>
        <v>0</v>
      </c>
      <c r="F59" s="173">
        <f>'Page 8-Year 4'!E59</f>
        <v>0</v>
      </c>
      <c r="G59" s="173">
        <f>'Page 9-Year 5'!E59</f>
        <v>0</v>
      </c>
      <c r="H59" s="171"/>
      <c r="I59" s="172"/>
      <c r="J59" s="172"/>
      <c r="K59" s="172"/>
      <c r="L59" s="172"/>
      <c r="M59" s="172"/>
      <c r="N59" s="172"/>
      <c r="O59" s="172"/>
      <c r="P59" s="172"/>
      <c r="Q59" s="172"/>
      <c r="R59" s="172"/>
      <c r="S59" s="172"/>
      <c r="T59" s="172"/>
      <c r="U59" s="172"/>
      <c r="V59" s="172"/>
      <c r="W59" s="172"/>
      <c r="X59" s="172"/>
      <c r="Y59" s="172"/>
      <c r="Z59" s="172"/>
    </row>
    <row r="60" spans="1:26" ht="12.75" customHeight="1" x14ac:dyDescent="0.2">
      <c r="A60" s="179" t="s">
        <v>150</v>
      </c>
      <c r="B60" s="173">
        <f>'Page 4-Year 0'!E63</f>
        <v>0</v>
      </c>
      <c r="C60" s="173">
        <f>'Page 5-Year 1'!E60</f>
        <v>0</v>
      </c>
      <c r="D60" s="173">
        <f>'Page 6-Year 2'!E60</f>
        <v>0</v>
      </c>
      <c r="E60" s="173">
        <f>'Page 7-Year 3'!E60</f>
        <v>0</v>
      </c>
      <c r="F60" s="173">
        <f>'Page 8-Year 4'!E60</f>
        <v>0</v>
      </c>
      <c r="G60" s="173">
        <f>'Page 9-Year 5'!E60</f>
        <v>0</v>
      </c>
      <c r="H60" s="171"/>
      <c r="I60" s="172"/>
      <c r="J60" s="172"/>
      <c r="K60" s="172"/>
      <c r="L60" s="172"/>
      <c r="M60" s="172"/>
      <c r="N60" s="172"/>
      <c r="O60" s="172"/>
      <c r="P60" s="172"/>
      <c r="Q60" s="172"/>
      <c r="R60" s="172"/>
      <c r="S60" s="172"/>
      <c r="T60" s="172"/>
      <c r="U60" s="172"/>
      <c r="V60" s="172"/>
      <c r="W60" s="172"/>
      <c r="X60" s="172"/>
      <c r="Y60" s="172"/>
      <c r="Z60" s="172"/>
    </row>
    <row r="61" spans="1:26" ht="12.75" customHeight="1" x14ac:dyDescent="0.2">
      <c r="A61" s="179" t="s">
        <v>151</v>
      </c>
      <c r="B61" s="173">
        <f>'Page 4-Year 0'!E64</f>
        <v>0</v>
      </c>
      <c r="C61" s="173">
        <f>'Page 5-Year 1'!E61</f>
        <v>0</v>
      </c>
      <c r="D61" s="173">
        <f>'Page 6-Year 2'!E61</f>
        <v>0</v>
      </c>
      <c r="E61" s="173">
        <f>'Page 7-Year 3'!E61</f>
        <v>0</v>
      </c>
      <c r="F61" s="173">
        <f>'Page 8-Year 4'!E61</f>
        <v>0</v>
      </c>
      <c r="G61" s="173">
        <f>'Page 9-Year 5'!E61</f>
        <v>0</v>
      </c>
      <c r="H61" s="171"/>
      <c r="I61" s="172"/>
      <c r="J61" s="172"/>
      <c r="K61" s="172"/>
      <c r="L61" s="172"/>
      <c r="M61" s="172"/>
      <c r="N61" s="172"/>
      <c r="O61" s="172"/>
      <c r="P61" s="172"/>
      <c r="Q61" s="172"/>
      <c r="R61" s="172"/>
      <c r="S61" s="172"/>
      <c r="T61" s="172"/>
      <c r="U61" s="172"/>
      <c r="V61" s="172"/>
      <c r="W61" s="172"/>
      <c r="X61" s="172"/>
      <c r="Y61" s="172"/>
      <c r="Z61" s="172"/>
    </row>
    <row r="62" spans="1:26" ht="12.75" customHeight="1" x14ac:dyDescent="0.2">
      <c r="A62" s="179" t="s">
        <v>152</v>
      </c>
      <c r="B62" s="173">
        <f>'Page 4-Year 0'!E65</f>
        <v>0</v>
      </c>
      <c r="C62" s="173">
        <f>'Page 5-Year 1'!E62</f>
        <v>0</v>
      </c>
      <c r="D62" s="173">
        <f>'Page 6-Year 2'!E62</f>
        <v>0</v>
      </c>
      <c r="E62" s="173">
        <f>'Page 7-Year 3'!E62</f>
        <v>0</v>
      </c>
      <c r="F62" s="173">
        <f>'Page 8-Year 4'!E62</f>
        <v>0</v>
      </c>
      <c r="G62" s="173">
        <f>'Page 9-Year 5'!E62</f>
        <v>0</v>
      </c>
      <c r="H62" s="171"/>
      <c r="I62" s="172"/>
      <c r="J62" s="172"/>
      <c r="K62" s="172"/>
      <c r="L62" s="172"/>
      <c r="M62" s="172"/>
      <c r="N62" s="172"/>
      <c r="O62" s="172"/>
      <c r="P62" s="172"/>
      <c r="Q62" s="172"/>
      <c r="R62" s="172"/>
      <c r="S62" s="172"/>
      <c r="T62" s="172"/>
      <c r="U62" s="172"/>
      <c r="V62" s="172"/>
      <c r="W62" s="172"/>
      <c r="X62" s="172"/>
      <c r="Y62" s="172"/>
      <c r="Z62" s="172"/>
    </row>
    <row r="63" spans="1:26" ht="12.75" customHeight="1" x14ac:dyDescent="0.2">
      <c r="A63" s="179" t="s">
        <v>153</v>
      </c>
      <c r="B63" s="173">
        <f>'Page 4-Year 0'!E66</f>
        <v>0</v>
      </c>
      <c r="C63" s="173">
        <f>'Page 5-Year 1'!E63</f>
        <v>0</v>
      </c>
      <c r="D63" s="173">
        <f>'Page 6-Year 2'!E63</f>
        <v>0</v>
      </c>
      <c r="E63" s="173">
        <f>'Page 7-Year 3'!E63</f>
        <v>0</v>
      </c>
      <c r="F63" s="173">
        <f>'Page 8-Year 4'!E63</f>
        <v>0</v>
      </c>
      <c r="G63" s="173">
        <f>'Page 9-Year 5'!E63</f>
        <v>0</v>
      </c>
      <c r="H63" s="171"/>
      <c r="I63" s="172"/>
      <c r="J63" s="172"/>
      <c r="K63" s="172"/>
      <c r="L63" s="172"/>
      <c r="M63" s="172"/>
      <c r="N63" s="172"/>
      <c r="O63" s="172"/>
      <c r="P63" s="172"/>
      <c r="Q63" s="172"/>
      <c r="R63" s="172"/>
      <c r="S63" s="172"/>
      <c r="T63" s="172"/>
      <c r="U63" s="172"/>
      <c r="V63" s="172"/>
      <c r="W63" s="172"/>
      <c r="X63" s="172"/>
      <c r="Y63" s="172"/>
      <c r="Z63" s="172"/>
    </row>
    <row r="64" spans="1:26" ht="12.75" customHeight="1" x14ac:dyDescent="0.2">
      <c r="A64" s="179" t="s">
        <v>154</v>
      </c>
      <c r="B64" s="173">
        <f>'Page 4-Year 0'!E67</f>
        <v>0</v>
      </c>
      <c r="C64" s="173">
        <f>'Page 5-Year 1'!E64</f>
        <v>0</v>
      </c>
      <c r="D64" s="173">
        <f>'Page 6-Year 2'!E64</f>
        <v>0</v>
      </c>
      <c r="E64" s="173">
        <f>'Page 7-Year 3'!E64</f>
        <v>0</v>
      </c>
      <c r="F64" s="173">
        <f>'Page 8-Year 4'!E64</f>
        <v>0</v>
      </c>
      <c r="G64" s="173">
        <f>'Page 9-Year 5'!E64</f>
        <v>0</v>
      </c>
      <c r="H64" s="171"/>
      <c r="I64" s="172"/>
      <c r="J64" s="172"/>
      <c r="K64" s="172"/>
      <c r="L64" s="172"/>
      <c r="M64" s="172"/>
      <c r="N64" s="172"/>
      <c r="O64" s="172"/>
      <c r="P64" s="172"/>
      <c r="Q64" s="172"/>
      <c r="R64" s="172"/>
      <c r="S64" s="172"/>
      <c r="T64" s="172"/>
      <c r="U64" s="172"/>
      <c r="V64" s="172"/>
      <c r="W64" s="172"/>
      <c r="X64" s="172"/>
      <c r="Y64" s="172"/>
      <c r="Z64" s="172"/>
    </row>
    <row r="65" spans="1:26" ht="12.75" customHeight="1" x14ac:dyDescent="0.2">
      <c r="A65" s="179" t="s">
        <v>155</v>
      </c>
      <c r="B65" s="173">
        <f>'Page 4-Year 0'!E68</f>
        <v>0</v>
      </c>
      <c r="C65" s="173">
        <f>'Page 5-Year 1'!E65</f>
        <v>0</v>
      </c>
      <c r="D65" s="173">
        <f>'Page 6-Year 2'!E65</f>
        <v>0</v>
      </c>
      <c r="E65" s="173">
        <f>'Page 7-Year 3'!E65</f>
        <v>0</v>
      </c>
      <c r="F65" s="173">
        <f>'Page 8-Year 4'!E65</f>
        <v>0</v>
      </c>
      <c r="G65" s="173">
        <f>'Page 9-Year 5'!E65</f>
        <v>0</v>
      </c>
      <c r="H65" s="171"/>
      <c r="I65" s="172"/>
      <c r="J65" s="172"/>
      <c r="K65" s="172"/>
      <c r="L65" s="172"/>
      <c r="M65" s="172"/>
      <c r="N65" s="172"/>
      <c r="O65" s="172"/>
      <c r="P65" s="172"/>
      <c r="Q65" s="172"/>
      <c r="R65" s="172"/>
      <c r="S65" s="172"/>
      <c r="T65" s="172"/>
      <c r="U65" s="172"/>
      <c r="V65" s="172"/>
      <c r="W65" s="172"/>
      <c r="X65" s="172"/>
      <c r="Y65" s="172"/>
      <c r="Z65" s="172"/>
    </row>
    <row r="66" spans="1:26" ht="12.75" customHeight="1" x14ac:dyDescent="0.2">
      <c r="A66" s="179" t="s">
        <v>156</v>
      </c>
      <c r="B66" s="173">
        <f>'Page 4-Year 0'!E69</f>
        <v>0</v>
      </c>
      <c r="C66" s="173">
        <f>'Page 5-Year 1'!E66</f>
        <v>0</v>
      </c>
      <c r="D66" s="173">
        <f>'Page 6-Year 2'!E66</f>
        <v>0</v>
      </c>
      <c r="E66" s="173">
        <f>'Page 7-Year 3'!E66</f>
        <v>0</v>
      </c>
      <c r="F66" s="173">
        <f>'Page 8-Year 4'!E66</f>
        <v>0</v>
      </c>
      <c r="G66" s="173">
        <f>'Page 9-Year 5'!E66</f>
        <v>0</v>
      </c>
      <c r="H66" s="171"/>
      <c r="I66" s="172"/>
      <c r="J66" s="172"/>
      <c r="K66" s="172"/>
      <c r="L66" s="172"/>
      <c r="M66" s="172"/>
      <c r="N66" s="172"/>
      <c r="O66" s="172"/>
      <c r="P66" s="172"/>
      <c r="Q66" s="172"/>
      <c r="R66" s="172"/>
      <c r="S66" s="172"/>
      <c r="T66" s="172"/>
      <c r="U66" s="172"/>
      <c r="V66" s="172"/>
      <c r="W66" s="172"/>
      <c r="X66" s="172"/>
      <c r="Y66" s="172"/>
      <c r="Z66" s="172"/>
    </row>
    <row r="67" spans="1:26" ht="12.75" customHeight="1" x14ac:dyDescent="0.2">
      <c r="A67" s="179" t="s">
        <v>157</v>
      </c>
      <c r="B67" s="173">
        <f>'Page 4-Year 0'!E70</f>
        <v>0</v>
      </c>
      <c r="C67" s="173">
        <f>'Page 5-Year 1'!E67</f>
        <v>0</v>
      </c>
      <c r="D67" s="173">
        <f>'Page 6-Year 2'!E67</f>
        <v>0</v>
      </c>
      <c r="E67" s="173">
        <f>'Page 7-Year 3'!E67</f>
        <v>0</v>
      </c>
      <c r="F67" s="173">
        <f>'Page 8-Year 4'!E67</f>
        <v>0</v>
      </c>
      <c r="G67" s="173">
        <f>'Page 9-Year 5'!E67</f>
        <v>0</v>
      </c>
      <c r="H67" s="171"/>
      <c r="I67" s="172"/>
      <c r="J67" s="172"/>
      <c r="K67" s="172"/>
      <c r="L67" s="172"/>
      <c r="M67" s="172"/>
      <c r="N67" s="172"/>
      <c r="O67" s="172"/>
      <c r="P67" s="172"/>
      <c r="Q67" s="172"/>
      <c r="R67" s="172"/>
      <c r="S67" s="172"/>
      <c r="T67" s="172"/>
      <c r="U67" s="172"/>
      <c r="V67" s="172"/>
      <c r="W67" s="172"/>
      <c r="X67" s="172"/>
      <c r="Y67" s="172"/>
      <c r="Z67" s="172"/>
    </row>
    <row r="68" spans="1:26" ht="12.75" customHeight="1" x14ac:dyDescent="0.2">
      <c r="A68" s="182" t="s">
        <v>158</v>
      </c>
      <c r="B68" s="173">
        <f>'Page 4-Year 0'!E71</f>
        <v>0</v>
      </c>
      <c r="C68" s="173">
        <f>'Page 5-Year 1'!E68</f>
        <v>0</v>
      </c>
      <c r="D68" s="173">
        <f>'Page 6-Year 2'!E68</f>
        <v>0</v>
      </c>
      <c r="E68" s="173">
        <f>'Page 7-Year 3'!E68</f>
        <v>0</v>
      </c>
      <c r="F68" s="173">
        <f>'Page 8-Year 4'!E68</f>
        <v>0</v>
      </c>
      <c r="G68" s="173">
        <f>'Page 9-Year 5'!E68</f>
        <v>0</v>
      </c>
      <c r="H68" s="171"/>
      <c r="I68" s="172"/>
      <c r="J68" s="172"/>
      <c r="K68" s="172"/>
      <c r="L68" s="172"/>
      <c r="M68" s="172"/>
      <c r="N68" s="172"/>
      <c r="O68" s="172"/>
      <c r="P68" s="172"/>
      <c r="Q68" s="172"/>
      <c r="R68" s="172"/>
      <c r="S68" s="172"/>
      <c r="T68" s="172"/>
      <c r="U68" s="172"/>
      <c r="V68" s="172"/>
      <c r="W68" s="172"/>
      <c r="X68" s="172"/>
      <c r="Y68" s="172"/>
      <c r="Z68" s="172"/>
    </row>
    <row r="69" spans="1:26" ht="12.75" customHeight="1" x14ac:dyDescent="0.2">
      <c r="A69" s="179" t="s">
        <v>159</v>
      </c>
      <c r="B69" s="173">
        <f>'Page 4-Year 0'!E72</f>
        <v>0</v>
      </c>
      <c r="C69" s="173">
        <f>'Page 5-Year 1'!E69</f>
        <v>0</v>
      </c>
      <c r="D69" s="173">
        <f>'Page 6-Year 2'!E69</f>
        <v>0</v>
      </c>
      <c r="E69" s="173">
        <f>'Page 7-Year 3'!E69</f>
        <v>0</v>
      </c>
      <c r="F69" s="173">
        <f>'Page 8-Year 4'!E69</f>
        <v>0</v>
      </c>
      <c r="G69" s="173">
        <f>'Page 9-Year 5'!E69</f>
        <v>0</v>
      </c>
      <c r="H69" s="171"/>
      <c r="I69" s="172"/>
      <c r="J69" s="172"/>
      <c r="K69" s="172"/>
      <c r="L69" s="172"/>
      <c r="M69" s="172"/>
      <c r="N69" s="172"/>
      <c r="O69" s="172"/>
      <c r="P69" s="172"/>
      <c r="Q69" s="172"/>
      <c r="R69" s="172"/>
      <c r="S69" s="172"/>
      <c r="T69" s="172"/>
      <c r="U69" s="172"/>
      <c r="V69" s="172"/>
      <c r="W69" s="172"/>
      <c r="X69" s="172"/>
      <c r="Y69" s="172"/>
      <c r="Z69" s="172"/>
    </row>
    <row r="70" spans="1:26" ht="12.75" customHeight="1" x14ac:dyDescent="0.2">
      <c r="A70" s="179" t="s">
        <v>160</v>
      </c>
      <c r="B70" s="173">
        <f>'Page 4-Year 0'!E73</f>
        <v>0</v>
      </c>
      <c r="C70" s="173">
        <f>'Page 5-Year 1'!E70</f>
        <v>0</v>
      </c>
      <c r="D70" s="173">
        <f>'Page 6-Year 2'!E70</f>
        <v>0</v>
      </c>
      <c r="E70" s="173">
        <f>'Page 7-Year 3'!E70</f>
        <v>0</v>
      </c>
      <c r="F70" s="173">
        <f>'Page 8-Year 4'!E70</f>
        <v>0</v>
      </c>
      <c r="G70" s="173">
        <f>'Page 9-Year 5'!E70</f>
        <v>0</v>
      </c>
      <c r="H70" s="171"/>
      <c r="I70" s="172"/>
      <c r="J70" s="172"/>
      <c r="K70" s="172"/>
      <c r="L70" s="172"/>
      <c r="M70" s="172"/>
      <c r="N70" s="172"/>
      <c r="O70" s="172"/>
      <c r="P70" s="172"/>
      <c r="Q70" s="172"/>
      <c r="R70" s="172"/>
      <c r="S70" s="172"/>
      <c r="T70" s="172"/>
      <c r="U70" s="172"/>
      <c r="V70" s="172"/>
      <c r="W70" s="172"/>
      <c r="X70" s="172"/>
      <c r="Y70" s="172"/>
      <c r="Z70" s="172"/>
    </row>
    <row r="71" spans="1:26" ht="12.75" customHeight="1" x14ac:dyDescent="0.2">
      <c r="A71" s="179" t="s">
        <v>161</v>
      </c>
      <c r="B71" s="173">
        <f>'Page 4-Year 0'!E74</f>
        <v>0</v>
      </c>
      <c r="C71" s="173">
        <f>'Page 5-Year 1'!E71</f>
        <v>0</v>
      </c>
      <c r="D71" s="173">
        <f>'Page 6-Year 2'!E71</f>
        <v>0</v>
      </c>
      <c r="E71" s="173">
        <f>'Page 7-Year 3'!E71</f>
        <v>0</v>
      </c>
      <c r="F71" s="173">
        <f>'Page 8-Year 4'!E71</f>
        <v>0</v>
      </c>
      <c r="G71" s="173">
        <f>'Page 9-Year 5'!E71</f>
        <v>0</v>
      </c>
      <c r="H71" s="171"/>
      <c r="I71" s="172"/>
      <c r="J71" s="172"/>
      <c r="K71" s="172"/>
      <c r="L71" s="172"/>
      <c r="M71" s="172"/>
      <c r="N71" s="172"/>
      <c r="O71" s="172"/>
      <c r="P71" s="172"/>
      <c r="Q71" s="172"/>
      <c r="R71" s="172"/>
      <c r="S71" s="172"/>
      <c r="T71" s="172"/>
      <c r="U71" s="172"/>
      <c r="V71" s="172"/>
      <c r="W71" s="172"/>
      <c r="X71" s="172"/>
      <c r="Y71" s="172"/>
      <c r="Z71" s="172"/>
    </row>
    <row r="72" spans="1:26" ht="12.75" customHeight="1" x14ac:dyDescent="0.2">
      <c r="A72" s="179" t="s">
        <v>162</v>
      </c>
      <c r="B72" s="173">
        <f>'Page 4-Year 0'!E75</f>
        <v>0</v>
      </c>
      <c r="C72" s="173">
        <f>'Page 5-Year 1'!E72</f>
        <v>0</v>
      </c>
      <c r="D72" s="173">
        <f>'Page 6-Year 2'!E72</f>
        <v>0</v>
      </c>
      <c r="E72" s="173">
        <f>'Page 7-Year 3'!E72</f>
        <v>0</v>
      </c>
      <c r="F72" s="173">
        <f>'Page 8-Year 4'!E72</f>
        <v>0</v>
      </c>
      <c r="G72" s="173">
        <f>'Page 9-Year 5'!E72</f>
        <v>0</v>
      </c>
      <c r="H72" s="171"/>
      <c r="I72" s="172"/>
      <c r="J72" s="172"/>
      <c r="K72" s="172"/>
      <c r="L72" s="172"/>
      <c r="M72" s="172"/>
      <c r="N72" s="172"/>
      <c r="O72" s="172"/>
      <c r="P72" s="172"/>
      <c r="Q72" s="172"/>
      <c r="R72" s="172"/>
      <c r="S72" s="172"/>
      <c r="T72" s="172"/>
      <c r="U72" s="172"/>
      <c r="V72" s="172"/>
      <c r="W72" s="172"/>
      <c r="X72" s="172"/>
      <c r="Y72" s="172"/>
      <c r="Z72" s="172"/>
    </row>
    <row r="73" spans="1:26" ht="12.75" customHeight="1" x14ac:dyDescent="0.2">
      <c r="A73" s="179" t="s">
        <v>163</v>
      </c>
      <c r="B73" s="173">
        <f>'Page 4-Year 0'!E76</f>
        <v>0</v>
      </c>
      <c r="C73" s="173">
        <f>'Page 5-Year 1'!E73</f>
        <v>0</v>
      </c>
      <c r="D73" s="173">
        <f>'Page 6-Year 2'!E73</f>
        <v>0</v>
      </c>
      <c r="E73" s="173">
        <f>'Page 7-Year 3'!E73</f>
        <v>0</v>
      </c>
      <c r="F73" s="173">
        <f>'Page 8-Year 4'!E73</f>
        <v>0</v>
      </c>
      <c r="G73" s="173">
        <f>'Page 9-Year 5'!E73</f>
        <v>0</v>
      </c>
      <c r="H73" s="171"/>
      <c r="I73" s="172"/>
      <c r="J73" s="172"/>
      <c r="K73" s="172"/>
      <c r="L73" s="172"/>
      <c r="M73" s="172"/>
      <c r="N73" s="172"/>
      <c r="O73" s="172"/>
      <c r="P73" s="172"/>
      <c r="Q73" s="172"/>
      <c r="R73" s="172"/>
      <c r="S73" s="172"/>
      <c r="T73" s="172"/>
      <c r="U73" s="172"/>
      <c r="V73" s="172"/>
      <c r="W73" s="172"/>
      <c r="X73" s="172"/>
      <c r="Y73" s="172"/>
      <c r="Z73" s="172"/>
    </row>
    <row r="74" spans="1:26" ht="12.75" customHeight="1" thickBot="1" x14ac:dyDescent="0.25">
      <c r="A74" s="179" t="s">
        <v>164</v>
      </c>
      <c r="B74" s="176">
        <f>'Page 4-Year 0'!E77</f>
        <v>0</v>
      </c>
      <c r="C74" s="176">
        <f>'Page 5-Year 1'!E74</f>
        <v>0</v>
      </c>
      <c r="D74" s="176">
        <f>'Page 6-Year 2'!E74</f>
        <v>0</v>
      </c>
      <c r="E74" s="176">
        <f>'Page 7-Year 3'!E74</f>
        <v>0</v>
      </c>
      <c r="F74" s="176">
        <f>'Page 8-Year 4'!E74</f>
        <v>0</v>
      </c>
      <c r="G74" s="176">
        <f>'Page 9-Year 5'!E74</f>
        <v>0</v>
      </c>
      <c r="H74" s="171"/>
      <c r="I74" s="172"/>
      <c r="J74" s="172"/>
      <c r="K74" s="172"/>
      <c r="L74" s="172"/>
      <c r="M74" s="172"/>
      <c r="N74" s="172"/>
      <c r="O74" s="172"/>
      <c r="P74" s="172"/>
      <c r="Q74" s="172"/>
      <c r="R74" s="172"/>
      <c r="S74" s="172"/>
      <c r="T74" s="172"/>
      <c r="U74" s="172"/>
      <c r="V74" s="172"/>
      <c r="W74" s="172"/>
      <c r="X74" s="172"/>
      <c r="Y74" s="172"/>
      <c r="Z74" s="172"/>
    </row>
    <row r="75" spans="1:26" ht="13.5" thickBot="1" x14ac:dyDescent="0.25">
      <c r="A75" s="177" t="s">
        <v>165</v>
      </c>
      <c r="B75" s="183">
        <f t="shared" ref="B75:G75" si="1">SUM(B32:B74)</f>
        <v>0</v>
      </c>
      <c r="C75" s="183">
        <f t="shared" si="1"/>
        <v>626585.04999999993</v>
      </c>
      <c r="D75" s="183">
        <f t="shared" si="1"/>
        <v>909861.6</v>
      </c>
      <c r="E75" s="183">
        <f t="shared" si="1"/>
        <v>1209229.6500000001</v>
      </c>
      <c r="F75" s="183">
        <f t="shared" si="1"/>
        <v>1524779.2</v>
      </c>
      <c r="G75" s="183">
        <f t="shared" si="1"/>
        <v>1856600.25</v>
      </c>
      <c r="H75" s="171"/>
      <c r="I75" s="172"/>
      <c r="J75" s="172"/>
      <c r="K75" s="172"/>
      <c r="L75" s="172"/>
      <c r="M75" s="172"/>
      <c r="N75" s="172"/>
      <c r="O75" s="172"/>
      <c r="P75" s="172"/>
      <c r="Q75" s="172"/>
      <c r="R75" s="172"/>
      <c r="S75" s="172"/>
      <c r="T75" s="172"/>
      <c r="U75" s="172"/>
      <c r="V75" s="172"/>
      <c r="W75" s="172"/>
      <c r="X75" s="172"/>
      <c r="Y75" s="172"/>
      <c r="Z75" s="172"/>
    </row>
    <row r="76" spans="1:26" ht="13.5" customHeight="1" x14ac:dyDescent="0.2">
      <c r="A76" s="184"/>
      <c r="B76" s="173"/>
      <c r="C76" s="173"/>
      <c r="D76" s="173"/>
      <c r="E76" s="173"/>
      <c r="F76" s="173"/>
      <c r="G76" s="173"/>
      <c r="H76" s="171"/>
      <c r="I76" s="172"/>
      <c r="J76" s="172"/>
      <c r="K76" s="172"/>
      <c r="L76" s="172"/>
      <c r="M76" s="172"/>
      <c r="N76" s="172"/>
      <c r="O76" s="172"/>
      <c r="P76" s="172"/>
      <c r="Q76" s="172"/>
      <c r="R76" s="172"/>
      <c r="S76" s="172"/>
      <c r="T76" s="172"/>
      <c r="U76" s="172"/>
      <c r="V76" s="172"/>
      <c r="W76" s="172"/>
      <c r="X76" s="172"/>
      <c r="Y76" s="172"/>
      <c r="Z76" s="172"/>
    </row>
    <row r="77" spans="1:26" x14ac:dyDescent="0.2">
      <c r="A77" s="185" t="s">
        <v>166</v>
      </c>
      <c r="B77" s="180">
        <f t="shared" ref="B77:G77" si="2">B29-B75</f>
        <v>0</v>
      </c>
      <c r="C77" s="180">
        <f t="shared" si="2"/>
        <v>-584585.04999999993</v>
      </c>
      <c r="D77" s="180">
        <f t="shared" si="2"/>
        <v>-907861.6</v>
      </c>
      <c r="E77" s="180">
        <f t="shared" si="2"/>
        <v>-1207229.6500000001</v>
      </c>
      <c r="F77" s="180">
        <f t="shared" si="2"/>
        <v>-1522779.2</v>
      </c>
      <c r="G77" s="180">
        <f t="shared" si="2"/>
        <v>-1854600.25</v>
      </c>
      <c r="H77" s="171"/>
      <c r="I77" s="172"/>
      <c r="J77" s="172"/>
      <c r="K77" s="172"/>
      <c r="L77" s="172"/>
      <c r="M77" s="172"/>
      <c r="N77" s="172"/>
      <c r="O77" s="172"/>
      <c r="P77" s="172"/>
      <c r="Q77" s="172"/>
      <c r="R77" s="172"/>
      <c r="S77" s="172"/>
      <c r="T77" s="172"/>
      <c r="U77" s="172"/>
      <c r="V77" s="172"/>
      <c r="W77" s="172"/>
      <c r="X77" s="172"/>
      <c r="Y77" s="172"/>
      <c r="Z77" s="172"/>
    </row>
    <row r="78" spans="1:26" ht="13.5" customHeight="1" x14ac:dyDescent="0.2">
      <c r="A78" s="184"/>
      <c r="B78" s="173"/>
      <c r="C78" s="173"/>
      <c r="D78" s="173"/>
      <c r="E78" s="173"/>
      <c r="F78" s="173"/>
      <c r="G78" s="173"/>
      <c r="H78" s="171"/>
      <c r="I78" s="172"/>
      <c r="J78" s="172"/>
      <c r="K78" s="172"/>
      <c r="L78" s="172"/>
      <c r="M78" s="172"/>
      <c r="N78" s="172"/>
      <c r="O78" s="172"/>
      <c r="P78" s="172"/>
      <c r="Q78" s="172"/>
      <c r="R78" s="172"/>
      <c r="S78" s="172"/>
      <c r="T78" s="172"/>
      <c r="U78" s="172"/>
      <c r="V78" s="172"/>
      <c r="W78" s="172"/>
      <c r="X78" s="172"/>
      <c r="Y78" s="172"/>
      <c r="Z78" s="172"/>
    </row>
    <row r="79" spans="1:26" ht="13.5" customHeight="1" x14ac:dyDescent="0.2">
      <c r="A79" s="185" t="s">
        <v>173</v>
      </c>
      <c r="B79" s="173">
        <f>'Page 4-Year 0'!E83</f>
        <v>0</v>
      </c>
      <c r="C79" s="173">
        <f>'Page 5-Year 1'!E79</f>
        <v>0</v>
      </c>
      <c r="D79" s="173">
        <f>'Page 6-Year 2'!E79</f>
        <v>0</v>
      </c>
      <c r="E79" s="175">
        <f>'Page 7-Year 3'!E79</f>
        <v>0</v>
      </c>
      <c r="F79" s="175">
        <f>'Page 8-Year 4'!E79</f>
        <v>0</v>
      </c>
      <c r="G79" s="173">
        <f>'Page 9-Year 5'!E79</f>
        <v>0</v>
      </c>
      <c r="H79" s="171"/>
      <c r="I79" s="172"/>
      <c r="J79" s="172"/>
      <c r="K79" s="172"/>
      <c r="L79" s="172"/>
      <c r="M79" s="172"/>
      <c r="N79" s="172"/>
      <c r="O79" s="172"/>
      <c r="P79" s="172"/>
      <c r="Q79" s="172"/>
      <c r="R79" s="172"/>
      <c r="S79" s="172"/>
      <c r="T79" s="172"/>
      <c r="U79" s="172"/>
      <c r="V79" s="172"/>
      <c r="W79" s="172"/>
      <c r="X79" s="172"/>
      <c r="Y79" s="172"/>
      <c r="Z79" s="172"/>
    </row>
    <row r="80" spans="1:26" ht="13.5" hidden="1" customHeight="1" x14ac:dyDescent="0.2">
      <c r="A80" s="182"/>
      <c r="B80" s="173"/>
      <c r="C80" s="173"/>
      <c r="D80" s="173"/>
      <c r="E80" s="175"/>
      <c r="F80" s="175"/>
      <c r="G80" s="173"/>
      <c r="H80" s="171"/>
      <c r="I80" s="172"/>
      <c r="J80" s="172"/>
      <c r="K80" s="172"/>
      <c r="L80" s="172"/>
      <c r="M80" s="172"/>
      <c r="N80" s="172"/>
      <c r="O80" s="172"/>
      <c r="P80" s="172"/>
      <c r="Q80" s="172"/>
      <c r="R80" s="172"/>
      <c r="S80" s="172"/>
      <c r="T80" s="172"/>
      <c r="U80" s="172"/>
      <c r="V80" s="172"/>
      <c r="W80" s="172"/>
      <c r="X80" s="172"/>
      <c r="Y80" s="172"/>
      <c r="Z80" s="172"/>
    </row>
    <row r="81" spans="1:26" ht="6" customHeight="1" thickBot="1" x14ac:dyDescent="0.25">
      <c r="A81" s="182"/>
      <c r="B81" s="176"/>
      <c r="C81" s="176"/>
      <c r="D81" s="176"/>
      <c r="E81" s="176"/>
      <c r="F81" s="176"/>
      <c r="G81" s="176"/>
      <c r="H81" s="171"/>
      <c r="I81" s="172"/>
      <c r="J81" s="172"/>
      <c r="K81" s="172"/>
      <c r="L81" s="172"/>
      <c r="M81" s="172"/>
      <c r="N81" s="172"/>
      <c r="O81" s="172"/>
      <c r="P81" s="172"/>
      <c r="Q81" s="172"/>
      <c r="R81" s="172"/>
      <c r="S81" s="172"/>
      <c r="T81" s="172"/>
      <c r="U81" s="172"/>
      <c r="V81" s="172"/>
      <c r="W81" s="172"/>
      <c r="X81" s="172"/>
      <c r="Y81" s="172"/>
      <c r="Z81" s="172"/>
    </row>
    <row r="82" spans="1:26" ht="12.75" customHeight="1" x14ac:dyDescent="0.2">
      <c r="A82" s="184"/>
      <c r="B82" s="173"/>
      <c r="C82" s="173"/>
      <c r="D82" s="173"/>
      <c r="E82" s="173"/>
      <c r="F82" s="173"/>
      <c r="G82" s="173"/>
      <c r="H82" s="171"/>
      <c r="I82" s="172"/>
      <c r="J82" s="172"/>
      <c r="K82" s="172"/>
      <c r="L82" s="172"/>
      <c r="M82" s="172"/>
      <c r="N82" s="172"/>
      <c r="O82" s="172"/>
      <c r="P82" s="172"/>
      <c r="Q82" s="172"/>
      <c r="R82" s="172"/>
      <c r="S82" s="172"/>
      <c r="T82" s="172"/>
      <c r="U82" s="172"/>
      <c r="V82" s="172"/>
      <c r="W82" s="172"/>
      <c r="X82" s="172"/>
      <c r="Y82" s="172"/>
      <c r="Z82" s="172"/>
    </row>
    <row r="83" spans="1:26" ht="12.75" customHeight="1" thickBot="1" x14ac:dyDescent="0.25">
      <c r="A83" s="177" t="s">
        <v>168</v>
      </c>
      <c r="B83" s="186">
        <f>B77-B81</f>
        <v>0</v>
      </c>
      <c r="C83" s="186">
        <f>SUM(C77:C81)</f>
        <v>-584585.04999999993</v>
      </c>
      <c r="D83" s="186">
        <f>SUM(D77:D81)</f>
        <v>-907861.6</v>
      </c>
      <c r="E83" s="186">
        <f>SUM(E77:E81)</f>
        <v>-1207229.6500000001</v>
      </c>
      <c r="F83" s="186">
        <f>SUM(F77:F81)</f>
        <v>-1522779.2</v>
      </c>
      <c r="G83" s="186">
        <f>SUM(G77:G81)</f>
        <v>-1854600.25</v>
      </c>
      <c r="H83" s="162"/>
      <c r="I83" s="2"/>
      <c r="J83" s="2"/>
      <c r="K83" s="2"/>
      <c r="L83" s="2"/>
      <c r="M83" s="2"/>
      <c r="N83" s="2"/>
      <c r="O83" s="2"/>
      <c r="P83" s="2"/>
      <c r="Q83" s="2"/>
      <c r="R83" s="2"/>
      <c r="S83" s="2"/>
      <c r="T83" s="2"/>
      <c r="U83" s="2"/>
      <c r="V83" s="2"/>
      <c r="W83" s="2"/>
      <c r="X83" s="2"/>
      <c r="Y83" s="2"/>
      <c r="Z83" s="2"/>
    </row>
    <row r="84" spans="1:26" ht="12.75" customHeight="1" thickTop="1" x14ac:dyDescent="0.2">
      <c r="A84" s="187"/>
      <c r="B84" s="21"/>
      <c r="C84" s="188"/>
      <c r="D84" s="21"/>
      <c r="E84" s="21"/>
      <c r="F84" s="21"/>
      <c r="G84" s="21"/>
      <c r="H84" s="171"/>
      <c r="I84" s="172"/>
      <c r="J84" s="172"/>
      <c r="K84" s="172"/>
      <c r="L84" s="172"/>
      <c r="M84" s="172"/>
      <c r="N84" s="172"/>
      <c r="O84" s="172"/>
      <c r="P84" s="172"/>
      <c r="Q84" s="172"/>
      <c r="R84" s="172"/>
      <c r="S84" s="172"/>
      <c r="T84" s="172"/>
      <c r="U84" s="172"/>
      <c r="V84" s="172"/>
      <c r="W84" s="172"/>
      <c r="X84" s="172"/>
      <c r="Y84" s="172"/>
      <c r="Z84" s="172"/>
    </row>
    <row r="85" spans="1:26" ht="3" customHeight="1" x14ac:dyDescent="0.2">
      <c r="A85" s="184" t="s">
        <v>169</v>
      </c>
      <c r="B85" s="189">
        <f>'Page 4-Year 0'!E88</f>
        <v>0</v>
      </c>
      <c r="C85" s="189">
        <f>'Page 5-Year 1'!E84</f>
        <v>0</v>
      </c>
      <c r="D85" s="189">
        <f>'Page 6-Year 2'!E84</f>
        <v>-584585.04999999993</v>
      </c>
      <c r="E85" s="189">
        <f>'Page 7-Year 3'!E84</f>
        <v>-1492446.65</v>
      </c>
      <c r="F85" s="189">
        <f>'Page 8-Year 4'!E84</f>
        <v>-2699676.3</v>
      </c>
      <c r="G85" s="189">
        <f>'Page 9-Year 5'!E84</f>
        <v>-4222455.5</v>
      </c>
      <c r="H85" s="171"/>
      <c r="I85" s="172"/>
      <c r="J85" s="172"/>
      <c r="K85" s="172"/>
      <c r="L85" s="172"/>
      <c r="M85" s="172"/>
      <c r="N85" s="172"/>
      <c r="O85" s="172"/>
      <c r="P85" s="172"/>
      <c r="Q85" s="172"/>
      <c r="R85" s="172"/>
      <c r="S85" s="172"/>
      <c r="T85" s="172"/>
      <c r="U85" s="172"/>
      <c r="V85" s="172"/>
      <c r="W85" s="172"/>
      <c r="X85" s="172"/>
      <c r="Y85" s="172"/>
      <c r="Z85" s="172"/>
    </row>
    <row r="86" spans="1:26" ht="12.75" customHeight="1" x14ac:dyDescent="0.2">
      <c r="A86" s="184"/>
      <c r="B86" s="190"/>
      <c r="C86" s="190"/>
      <c r="D86" s="189"/>
      <c r="E86" s="190"/>
      <c r="F86" s="190"/>
      <c r="G86" s="190"/>
      <c r="H86" s="171"/>
      <c r="I86" s="172"/>
      <c r="J86" s="172"/>
      <c r="K86" s="172"/>
      <c r="L86" s="172"/>
      <c r="M86" s="172"/>
      <c r="N86" s="172"/>
      <c r="O86" s="172"/>
      <c r="P86" s="172"/>
      <c r="Q86" s="172"/>
      <c r="R86" s="172"/>
      <c r="S86" s="172"/>
      <c r="T86" s="172"/>
      <c r="U86" s="172"/>
      <c r="V86" s="172"/>
      <c r="W86" s="172"/>
      <c r="X86" s="172"/>
      <c r="Y86" s="172"/>
      <c r="Z86" s="172"/>
    </row>
    <row r="87" spans="1:26" ht="20.25" customHeight="1" x14ac:dyDescent="0.2">
      <c r="A87" s="184" t="s">
        <v>170</v>
      </c>
      <c r="B87" s="189">
        <f>'Page 4-Year 0'!E90</f>
        <v>0</v>
      </c>
      <c r="C87" s="189">
        <f>'Page 5-Year 1'!E85</f>
        <v>-584585.04999999993</v>
      </c>
      <c r="D87" s="189">
        <f>'Page 6-Year 2'!E85</f>
        <v>-1492446.65</v>
      </c>
      <c r="E87" s="189">
        <f>'Page 7-Year 3'!E85</f>
        <v>-2699676.3</v>
      </c>
      <c r="F87" s="189">
        <f>'Page 8-Year 4'!E85</f>
        <v>-4222455.5</v>
      </c>
      <c r="G87" s="189">
        <f>'Page 9-Year 5'!E85</f>
        <v>-6077055.75</v>
      </c>
      <c r="H87" s="171"/>
      <c r="I87" s="172"/>
      <c r="J87" s="358" t="s">
        <v>242</v>
      </c>
      <c r="K87" s="172"/>
      <c r="L87" s="172"/>
      <c r="M87" s="172"/>
      <c r="N87" s="172"/>
      <c r="O87" s="172"/>
      <c r="P87" s="172"/>
      <c r="Q87" s="172"/>
      <c r="R87" s="172"/>
      <c r="S87" s="172"/>
      <c r="T87" s="172"/>
      <c r="U87" s="172"/>
      <c r="V87" s="172"/>
      <c r="W87" s="172"/>
      <c r="X87" s="172"/>
      <c r="Y87" s="172"/>
      <c r="Z87" s="172"/>
    </row>
    <row r="88" spans="1:26" ht="12.75" customHeight="1" x14ac:dyDescent="0.2">
      <c r="A88" s="182" t="s">
        <v>239</v>
      </c>
      <c r="B88" s="191">
        <f>'Page 4-Year 0'!E91</f>
        <v>0</v>
      </c>
      <c r="C88" s="191">
        <f>'Page 5-Year 1'!E86</f>
        <v>68797.551500000001</v>
      </c>
      <c r="D88" s="191">
        <f>'Page 6-Year 2'!E86</f>
        <v>27295.847999999998</v>
      </c>
      <c r="E88" s="191">
        <f>'Page 7-Year 3'!E86</f>
        <v>36276.889500000005</v>
      </c>
      <c r="F88" s="191">
        <f>'Page 8-Year 4'!E86</f>
        <v>45743.375999999997</v>
      </c>
      <c r="G88" s="191">
        <f>'Page 9-Year 5'!E86</f>
        <v>55698.0075</v>
      </c>
      <c r="H88" s="171"/>
      <c r="I88" s="172"/>
      <c r="J88" s="172"/>
      <c r="K88" s="172"/>
      <c r="L88" s="172"/>
      <c r="M88" s="172"/>
      <c r="N88" s="172"/>
      <c r="O88" s="172"/>
      <c r="P88" s="172"/>
      <c r="Q88" s="172"/>
      <c r="R88" s="172"/>
      <c r="S88" s="172"/>
      <c r="T88" s="172"/>
      <c r="U88" s="172"/>
      <c r="V88" s="172"/>
      <c r="W88" s="172"/>
      <c r="X88" s="172"/>
      <c r="Y88" s="172"/>
      <c r="Z88" s="172"/>
    </row>
    <row r="89" spans="1:26" ht="12.75" customHeight="1" thickBot="1" x14ac:dyDescent="0.25">
      <c r="A89" s="182" t="s">
        <v>240</v>
      </c>
      <c r="B89" s="191">
        <f>'Page 4-Year 0'!E92</f>
        <v>0</v>
      </c>
      <c r="C89" s="191">
        <f>'Page 5-Year 1'!E87</f>
        <v>-653382.60149999987</v>
      </c>
      <c r="D89" s="191">
        <f>'Page 6-Year 2'!E87</f>
        <v>-1519742.4979999999</v>
      </c>
      <c r="E89" s="191">
        <f>'Page 7-Year 3'!E87</f>
        <v>-2735953.1894999999</v>
      </c>
      <c r="F89" s="191">
        <f>'Page 8-Year 4'!E87</f>
        <v>-4268198.8760000002</v>
      </c>
      <c r="G89" s="191">
        <f>'Page 9-Year 5'!E87</f>
        <v>-6132753.7575000003</v>
      </c>
      <c r="H89" s="194"/>
      <c r="I89" s="172"/>
      <c r="J89" s="172"/>
      <c r="K89" s="172"/>
      <c r="L89" s="172"/>
      <c r="M89" s="172"/>
      <c r="N89" s="172"/>
      <c r="O89" s="172"/>
      <c r="P89" s="172"/>
      <c r="Q89" s="172"/>
      <c r="R89" s="172"/>
      <c r="S89" s="172"/>
      <c r="T89" s="172"/>
      <c r="U89" s="172"/>
      <c r="V89" s="172"/>
      <c r="W89" s="172"/>
      <c r="X89" s="172"/>
      <c r="Y89" s="172"/>
      <c r="Z89" s="172"/>
    </row>
    <row r="90" spans="1:26" ht="12.75" customHeight="1" thickBot="1" x14ac:dyDescent="0.25">
      <c r="A90" s="192" t="s">
        <v>241</v>
      </c>
      <c r="B90" s="193" t="e">
        <f>'Page 4-Year 0'!E93</f>
        <v>#DIV/0!</v>
      </c>
      <c r="C90" s="193">
        <f>'Page 5-Year 1'!E88</f>
        <v>-1.0427676202935259</v>
      </c>
      <c r="D90" s="193">
        <f>'Page 6-Year 2'!E88</f>
        <v>-1.6703007336500408</v>
      </c>
      <c r="E90" s="193">
        <f>'Page 7-Year 3'!E88</f>
        <v>-2.2625588030362964</v>
      </c>
      <c r="F90" s="193">
        <f>'Page 8-Year 4'!E88</f>
        <v>-2.7992242260387603</v>
      </c>
      <c r="G90" s="193">
        <f>'Page 9-Year 5'!E88</f>
        <v>-3.3032171343831287</v>
      </c>
      <c r="H90" s="172"/>
      <c r="I90" s="172"/>
      <c r="J90" s="172"/>
      <c r="K90" s="172"/>
      <c r="L90" s="172"/>
      <c r="M90" s="172"/>
      <c r="N90" s="172"/>
      <c r="O90" s="172"/>
      <c r="P90" s="172"/>
      <c r="Q90" s="172"/>
      <c r="R90" s="172"/>
      <c r="S90" s="172"/>
      <c r="T90" s="172"/>
      <c r="U90" s="172"/>
      <c r="V90" s="172"/>
      <c r="W90" s="172"/>
      <c r="X90" s="172"/>
      <c r="Y90" s="172"/>
      <c r="Z90" s="172"/>
    </row>
    <row r="91" spans="1:26" ht="12.75" customHeight="1" thickBot="1" x14ac:dyDescent="0.25">
      <c r="A91" s="172"/>
      <c r="B91" s="172"/>
      <c r="C91" s="172"/>
      <c r="D91" s="172"/>
      <c r="E91" s="172"/>
      <c r="F91" s="172"/>
      <c r="G91" s="172"/>
      <c r="H91" s="2"/>
      <c r="I91" s="2"/>
      <c r="J91" s="2"/>
      <c r="K91" s="2"/>
      <c r="L91" s="2"/>
      <c r="M91" s="2"/>
      <c r="N91" s="2"/>
      <c r="O91" s="2"/>
      <c r="P91" s="2"/>
      <c r="Q91" s="2"/>
      <c r="R91" s="2"/>
      <c r="S91" s="2"/>
      <c r="T91" s="2"/>
      <c r="U91" s="2"/>
      <c r="V91" s="2"/>
      <c r="W91" s="2"/>
      <c r="X91" s="2"/>
      <c r="Y91" s="2"/>
      <c r="Z91" s="2"/>
    </row>
    <row r="92" spans="1:26" ht="12.75" customHeight="1" thickBot="1" x14ac:dyDescent="0.25">
      <c r="A92" s="2"/>
      <c r="B92" s="2"/>
      <c r="C92" s="2"/>
      <c r="D92" s="2"/>
      <c r="E92" s="2"/>
      <c r="F92" s="2"/>
      <c r="G92" s="2"/>
      <c r="H92" s="197"/>
      <c r="I92" s="2"/>
      <c r="J92" s="2"/>
      <c r="K92" s="2"/>
      <c r="L92" s="2"/>
      <c r="M92" s="2"/>
      <c r="N92" s="2"/>
      <c r="O92" s="2"/>
      <c r="P92" s="2"/>
      <c r="Q92" s="2"/>
      <c r="R92" s="2"/>
      <c r="S92" s="2"/>
      <c r="T92" s="2"/>
      <c r="U92" s="2"/>
      <c r="V92" s="2"/>
      <c r="W92" s="2"/>
      <c r="X92" s="2"/>
      <c r="Y92" s="2"/>
      <c r="Z92" s="2"/>
    </row>
    <row r="93" spans="1:26" ht="12.75" customHeight="1" x14ac:dyDescent="0.2">
      <c r="A93" s="195" t="s">
        <v>178</v>
      </c>
      <c r="B93" s="196" t="e">
        <f>('Page 2-Staffing Plan'!B44)+((B34+B35+B36+B37+B38+B39+B54+B55)*B100)+(B33+B42+B63+B66+B67+B73)+((B52+B60+B65+B69+B70+B72)*0.75)</f>
        <v>#DIV/0!</v>
      </c>
      <c r="C93" s="196">
        <f>('Page 2-Staffing Plan'!C44)+((C34+C35+C36+C37+C38+C39+C54+C55)*C100)+(C33+C42+C63+C66+C67+C73)+((C52+C60+C65+C69+C70+C72)*0.75)</f>
        <v>511498</v>
      </c>
      <c r="D93" s="196">
        <f>('Page 2-Staffing Plan'!D44)+((D34+D35+D36+D37+D38+D39+D54+D55)*D100)+(D33+D42+D63+D66+D67+D73)+((D52+D60+D65+D69+D70+D72)*0.75)</f>
        <v>791184</v>
      </c>
      <c r="E93" s="196">
        <f>('Page 2-Staffing Plan'!E44)+((E34+E35+E36+E37+E38+E39+E54+E55)*E100)+(E33+E42+E63+E66+E67+E73)+((E52+E60+E65+E69+E70+E72)*0.75)</f>
        <v>1086948.0000000002</v>
      </c>
      <c r="F93" s="196">
        <f>('Page 2-Staffing Plan'!F44)+((F34+F35+F36+F37+F38+F39+F54+F55)*F100)+(F33+F42+F63+F66+F67+F73)+((F52+F60+F65+F69+F70+F72)*0.75)</f>
        <v>1398880</v>
      </c>
      <c r="G93" s="196">
        <f>('Page 2-Staffing Plan'!G44)+((G34+G35+G36+G37+G38+G39+G54+G55)*G100)+(G33+G42+G63+G66+G67+G73)+((G52+G60+G65+G69+G70+G72)*0.75)</f>
        <v>1727070</v>
      </c>
      <c r="H93" s="200"/>
      <c r="I93" s="69" t="s">
        <v>24</v>
      </c>
      <c r="J93" s="69"/>
      <c r="K93" s="69"/>
      <c r="L93" s="69"/>
      <c r="M93" s="69"/>
      <c r="N93" s="69"/>
      <c r="O93" s="69"/>
      <c r="P93" s="69"/>
      <c r="Q93" s="69"/>
      <c r="R93" s="69"/>
      <c r="S93" s="69"/>
      <c r="T93" s="69"/>
      <c r="U93" s="69"/>
      <c r="V93" s="69"/>
      <c r="W93" s="69"/>
      <c r="X93" s="69"/>
      <c r="Y93" s="69"/>
      <c r="Z93" s="69"/>
    </row>
    <row r="94" spans="1:26" ht="12.75" customHeight="1" x14ac:dyDescent="0.2">
      <c r="A94" s="198" t="s">
        <v>179</v>
      </c>
      <c r="B94" s="199" t="e">
        <f t="shared" ref="B94:G94" si="3">B93/B75</f>
        <v>#DIV/0!</v>
      </c>
      <c r="C94" s="199">
        <f t="shared" si="3"/>
        <v>0.81632653061224503</v>
      </c>
      <c r="D94" s="199">
        <f t="shared" si="3"/>
        <v>0.86956521739130432</v>
      </c>
      <c r="E94" s="199">
        <f t="shared" si="3"/>
        <v>0.89887640449438211</v>
      </c>
      <c r="F94" s="199">
        <f t="shared" si="3"/>
        <v>0.91743119266055051</v>
      </c>
      <c r="G94" s="199">
        <f t="shared" si="3"/>
        <v>0.93023255813953487</v>
      </c>
      <c r="H94" s="203"/>
      <c r="I94" s="2"/>
      <c r="J94" s="2"/>
      <c r="K94" s="2"/>
      <c r="L94" s="2"/>
      <c r="M94" s="2"/>
      <c r="N94" s="2"/>
      <c r="O94" s="2"/>
      <c r="P94" s="2"/>
      <c r="Q94" s="2"/>
      <c r="R94" s="2"/>
      <c r="S94" s="2"/>
      <c r="T94" s="2"/>
      <c r="U94" s="2"/>
      <c r="V94" s="2"/>
      <c r="W94" s="2"/>
      <c r="X94" s="2"/>
      <c r="Y94" s="2"/>
      <c r="Z94" s="2"/>
    </row>
    <row r="95" spans="1:26" ht="12.75" customHeight="1" x14ac:dyDescent="0.2">
      <c r="A95" s="201"/>
      <c r="B95" s="202"/>
      <c r="C95" s="202"/>
      <c r="D95" s="202"/>
      <c r="E95" s="202"/>
      <c r="F95" s="202"/>
      <c r="G95" s="202"/>
      <c r="H95" s="203"/>
      <c r="I95" s="2"/>
      <c r="J95" s="2"/>
      <c r="K95" s="2"/>
      <c r="L95" s="2"/>
      <c r="M95" s="2"/>
      <c r="N95" s="2"/>
      <c r="O95" s="2"/>
      <c r="P95" s="2"/>
      <c r="Q95" s="2"/>
      <c r="R95" s="2"/>
      <c r="S95" s="2"/>
      <c r="T95" s="2"/>
      <c r="U95" s="2"/>
      <c r="V95" s="2"/>
      <c r="W95" s="2"/>
      <c r="X95" s="2"/>
      <c r="Y95" s="2"/>
      <c r="Z95" s="2"/>
    </row>
    <row r="96" spans="1:26" ht="12.75" customHeight="1" x14ac:dyDescent="0.2">
      <c r="A96" s="201" t="s">
        <v>180</v>
      </c>
      <c r="B96" s="204" t="e">
        <f>'Page 2-Staffing Plan'!B45+((B34+B35+B36+B37+B38+B39+B40+B54+B55)*B101)+(B41+B43+B44+B45+B46+B47+B48+B49+B50+B51+B53+B56+B57+B59+B61+B62+B64+B68+B71+B74)+((B52+B60+B65+B69+B70+B72)*0.25)</f>
        <v>#DIV/0!</v>
      </c>
      <c r="C96" s="204">
        <f>'Page 2-Staffing Plan'!C45+((C34+C35+C36+C37+C38+C39+C40+C54+C55)*C101)+(C41+C43+C44+C45+C46+C47+C48+C49+C50+C51+C53+C56+C57+C59+C61+C62+C64+C68+C71+C74)+((C52+C60+C65+C69+C70+C72)*0.25)</f>
        <v>115087.05</v>
      </c>
      <c r="D96" s="204">
        <f>'Page 2-Staffing Plan'!D45+((D34+D35+D36+D37+D38+D39+D40+D54+D55)*D101)+(D41+D43+D44+D45+D46+D47+D48+D49+D50+D51+D53+D56+D57+D59+D61+D62+D64+D68+D71+D74)+((D52+D60+D65+D69+D70+D72)*0.25)</f>
        <v>118677.6</v>
      </c>
      <c r="E96" s="204">
        <f>'Page 2-Staffing Plan'!E45+((E34+E35+E36+E37+E38+E39+E40+E54+E55)*E101)+(E41+E43+E44+E45+E46+E47+E48+E49+E50+E51+E53+E56+E57+E59+E61+E62+E64+E68+E71+E74)+((E52+E60+E65+E69+E70+E72)*0.25)</f>
        <v>122281.65</v>
      </c>
      <c r="F96" s="204">
        <f>'Page 2-Staffing Plan'!F45+((F34+F35+F36+F37+F38+F39+F40+F54+F55)*F101)+(F41+F43+F44+F45+F46+F47+F48+F49+F50+F51+F53+F56+F57+F59+F61+F62+F64+F68+F71+F74)+((F52+F60+F65+F69+F70+F72)*0.25)</f>
        <v>125899.20000000003</v>
      </c>
      <c r="G96" s="204">
        <f>'Page 2-Staffing Plan'!G45+((G34+G35+G36+G37+G38+G39+G40+G54+G55)*G101)+(G41+G43+G44+G45+G46+G47+G48+G49+G50+G51+G53+G56+G57+G59+G61+G62+G64+G68+G71+G74)+((G52+G60+G65+G69+G70+G72)*0.25)</f>
        <v>129530.24999999997</v>
      </c>
      <c r="H96" s="200"/>
      <c r="I96" s="69"/>
      <c r="J96" s="69"/>
      <c r="K96" s="69"/>
      <c r="L96" s="69"/>
      <c r="M96" s="69"/>
      <c r="N96" s="69"/>
      <c r="O96" s="69"/>
      <c r="P96" s="69"/>
      <c r="Q96" s="69"/>
      <c r="R96" s="69"/>
      <c r="S96" s="69"/>
      <c r="T96" s="69"/>
      <c r="U96" s="69"/>
      <c r="V96" s="69"/>
      <c r="W96" s="69"/>
      <c r="X96" s="69"/>
      <c r="Y96" s="69"/>
      <c r="Z96" s="69"/>
    </row>
    <row r="97" spans="1:26" ht="4.5" customHeight="1" thickBot="1" x14ac:dyDescent="0.25">
      <c r="A97" s="198" t="s">
        <v>179</v>
      </c>
      <c r="B97" s="199" t="e">
        <f t="shared" ref="B97:G97" si="4">B96/B75</f>
        <v>#DIV/0!</v>
      </c>
      <c r="C97" s="199">
        <f t="shared" si="4"/>
        <v>0.18367346938775514</v>
      </c>
      <c r="D97" s="199">
        <f t="shared" si="4"/>
        <v>0.13043478260869565</v>
      </c>
      <c r="E97" s="199">
        <f t="shared" si="4"/>
        <v>0.10112359550561796</v>
      </c>
      <c r="F97" s="199">
        <f t="shared" si="4"/>
        <v>8.256880733944956E-2</v>
      </c>
      <c r="G97" s="199">
        <f t="shared" si="4"/>
        <v>6.9767441860465101E-2</v>
      </c>
      <c r="H97" s="207"/>
      <c r="I97" s="2"/>
      <c r="J97" s="2"/>
      <c r="K97" s="2"/>
      <c r="L97" s="2"/>
      <c r="M97" s="2"/>
      <c r="N97" s="2"/>
      <c r="O97" s="2"/>
      <c r="P97" s="2"/>
      <c r="Q97" s="2"/>
      <c r="R97" s="2"/>
      <c r="S97" s="2"/>
      <c r="T97" s="2"/>
      <c r="U97" s="2"/>
      <c r="V97" s="2"/>
      <c r="W97" s="2"/>
      <c r="X97" s="2"/>
      <c r="Y97" s="2"/>
      <c r="Z97" s="2"/>
    </row>
    <row r="98" spans="1:26" ht="12.75" customHeight="1" thickBot="1" x14ac:dyDescent="0.25">
      <c r="A98" s="205"/>
      <c r="B98" s="206"/>
      <c r="C98" s="206"/>
      <c r="D98" s="206"/>
      <c r="E98" s="206"/>
      <c r="F98" s="206"/>
      <c r="G98" s="206"/>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t="s">
        <v>181</v>
      </c>
      <c r="B100" s="208" t="e">
        <f>('Page 2-Staffing Plan'!B44)/('Page 2-Staffing Plan'!B44+'Page 2-Staffing Plan'!B45)</f>
        <v>#DIV/0!</v>
      </c>
      <c r="C100" s="208">
        <f>('Page 2-Staffing Plan'!C44)/('Page 2-Staffing Plan'!C44+'Page 2-Staffing Plan'!C45)</f>
        <v>0.81632653061224492</v>
      </c>
      <c r="D100" s="208">
        <f>('Page 2-Staffing Plan'!D44)/('Page 2-Staffing Plan'!D44+'Page 2-Staffing Plan'!D45)</f>
        <v>0.86956521739130432</v>
      </c>
      <c r="E100" s="208">
        <f>('Page 2-Staffing Plan'!E44)/('Page 2-Staffing Plan'!E44+'Page 2-Staffing Plan'!E45)</f>
        <v>0.898876404494382</v>
      </c>
      <c r="F100" s="208">
        <f>('Page 2-Staffing Plan'!F44)/('Page 2-Staffing Plan'!F44+'Page 2-Staffing Plan'!F45)</f>
        <v>0.91743119266055051</v>
      </c>
      <c r="G100" s="208">
        <f>('Page 2-Staffing Plan'!G44)/('Page 2-Staffing Plan'!G44+'Page 2-Staffing Plan'!G45)</f>
        <v>0.93023255813953487</v>
      </c>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08" t="e">
        <f>('Page 2-Staffing Plan'!B45)/('Page 2-Staffing Plan'!B44+'Page 2-Staffing Plan'!B45)</f>
        <v>#DIV/0!</v>
      </c>
      <c r="C101" s="208">
        <f>('Page 2-Staffing Plan'!C45)/('Page 2-Staffing Plan'!C44+'Page 2-Staffing Plan'!C45)</f>
        <v>0.18367346938775511</v>
      </c>
      <c r="D101" s="208">
        <f>('Page 2-Staffing Plan'!D45)/('Page 2-Staffing Plan'!D44+'Page 2-Staffing Plan'!D45)</f>
        <v>0.13043478260869565</v>
      </c>
      <c r="E101" s="208">
        <f>('Page 2-Staffing Plan'!E45)/('Page 2-Staffing Plan'!E44+'Page 2-Staffing Plan'!E45)</f>
        <v>0.10112359550561796</v>
      </c>
      <c r="F101" s="208">
        <f>('Page 2-Staffing Plan'!F45)/('Page 2-Staffing Plan'!F44+'Page 2-Staffing Plan'!F45)</f>
        <v>8.256880733944956E-2</v>
      </c>
      <c r="G101" s="208">
        <f>('Page 2-Staffing Plan'!G45)/('Page 2-Staffing Plan'!G44+'Page 2-Staffing Plan'!G45)</f>
        <v>6.9767441860465101E-2</v>
      </c>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t="s">
        <v>182</v>
      </c>
      <c r="B102" s="65" t="e">
        <f t="shared" ref="B102:G102" si="5">B75-(B93+B96)</f>
        <v>#DIV/0!</v>
      </c>
      <c r="C102" s="65">
        <f t="shared" si="5"/>
        <v>0</v>
      </c>
      <c r="D102" s="65">
        <f t="shared" si="5"/>
        <v>0</v>
      </c>
      <c r="E102" s="65">
        <f t="shared" si="5"/>
        <v>0</v>
      </c>
      <c r="F102" s="65">
        <f t="shared" si="5"/>
        <v>0</v>
      </c>
      <c r="G102" s="65">
        <f t="shared" si="5"/>
        <v>0</v>
      </c>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65"/>
      <c r="C103" s="65"/>
      <c r="D103" s="65"/>
      <c r="E103" s="65"/>
      <c r="F103" s="65"/>
      <c r="G103" s="65"/>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 t="s">
        <v>183</v>
      </c>
      <c r="B104" s="209">
        <f t="shared" ref="B104:G104" si="6">SUM(B48:B51)+B68</f>
        <v>0</v>
      </c>
      <c r="C104" s="209">
        <f t="shared" si="6"/>
        <v>0</v>
      </c>
      <c r="D104" s="209">
        <f t="shared" si="6"/>
        <v>0</v>
      </c>
      <c r="E104" s="209">
        <f t="shared" si="6"/>
        <v>0</v>
      </c>
      <c r="F104" s="209">
        <f t="shared" si="6"/>
        <v>0</v>
      </c>
      <c r="G104" s="209">
        <f t="shared" si="6"/>
        <v>0</v>
      </c>
      <c r="H104" s="212"/>
      <c r="I104" s="212"/>
      <c r="J104" s="212"/>
      <c r="K104" s="212"/>
      <c r="L104" s="212"/>
      <c r="M104" s="212"/>
      <c r="N104" s="212"/>
      <c r="O104" s="212"/>
      <c r="P104" s="212"/>
      <c r="Q104" s="212"/>
      <c r="R104" s="212"/>
      <c r="S104" s="212"/>
      <c r="T104" s="212"/>
      <c r="U104" s="212"/>
      <c r="V104" s="212"/>
      <c r="W104" s="212"/>
      <c r="X104" s="212"/>
      <c r="Y104" s="212"/>
      <c r="Z104" s="212"/>
    </row>
    <row r="105" spans="1:26" x14ac:dyDescent="0.2">
      <c r="A105" s="210" t="s">
        <v>184</v>
      </c>
      <c r="B105" s="211" t="e">
        <f t="shared" ref="B105:G105" si="7">B104/B75</f>
        <v>#DIV/0!</v>
      </c>
      <c r="C105" s="211">
        <f t="shared" si="7"/>
        <v>0</v>
      </c>
      <c r="D105" s="211">
        <f t="shared" si="7"/>
        <v>0</v>
      </c>
      <c r="E105" s="211">
        <f t="shared" si="7"/>
        <v>0</v>
      </c>
      <c r="F105" s="211">
        <f t="shared" si="7"/>
        <v>0</v>
      </c>
      <c r="G105" s="211">
        <f t="shared" si="7"/>
        <v>0</v>
      </c>
    </row>
  </sheetData>
  <printOptions horizontalCentered="1"/>
  <pageMargins left="0.17013888888888901" right="0.17013888888888901" top="0.45" bottom="0.79027777777777797"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43"/>
  <sheetViews>
    <sheetView topLeftCell="A27" zoomScale="110" zoomScaleNormal="110" zoomScalePageLayoutView="110" workbookViewId="0">
      <selection activeCell="J41" sqref="J41"/>
    </sheetView>
  </sheetViews>
  <sheetFormatPr defaultColWidth="8.7109375" defaultRowHeight="12.75" x14ac:dyDescent="0.2"/>
  <cols>
    <col min="1" max="1" width="34" customWidth="1"/>
    <col min="2" max="7" width="14.28515625" customWidth="1"/>
    <col min="8" max="8" width="2.42578125" customWidth="1"/>
    <col min="9" max="9" width="8.7109375" customWidth="1"/>
    <col min="10" max="10" width="62.7109375" bestFit="1" customWidth="1"/>
    <col min="11" max="26" width="8.7109375" customWidth="1"/>
    <col min="27" max="1025" width="14.42578125" customWidth="1"/>
  </cols>
  <sheetData>
    <row r="1" spans="1:26" ht="18.75" x14ac:dyDescent="0.3">
      <c r="A1" s="158" t="str">
        <f>'Page 3-Assumptions'!A1</f>
        <v>Proposed School Name</v>
      </c>
      <c r="B1" s="159"/>
      <c r="C1" s="159"/>
      <c r="D1" s="159"/>
      <c r="E1" s="159"/>
      <c r="F1" s="159"/>
      <c r="G1" s="159"/>
      <c r="H1" s="160"/>
      <c r="I1" s="2"/>
      <c r="J1" s="2"/>
      <c r="K1" s="2"/>
      <c r="L1" s="2"/>
      <c r="M1" s="2"/>
      <c r="N1" s="2"/>
      <c r="O1" s="2"/>
      <c r="P1" s="2"/>
      <c r="Q1" s="2"/>
      <c r="R1" s="2"/>
      <c r="S1" s="2"/>
      <c r="T1" s="2"/>
      <c r="U1" s="2"/>
      <c r="V1" s="2"/>
      <c r="W1" s="2"/>
      <c r="X1" s="2"/>
      <c r="Y1" s="2"/>
      <c r="Z1" s="2"/>
    </row>
    <row r="2" spans="1:26" ht="18.75" x14ac:dyDescent="0.3">
      <c r="A2" s="161" t="s">
        <v>185</v>
      </c>
      <c r="B2" s="21"/>
      <c r="C2" s="21"/>
      <c r="D2" s="21"/>
      <c r="E2" s="21"/>
      <c r="F2" s="21"/>
      <c r="G2" s="21"/>
      <c r="H2" s="162"/>
      <c r="I2" s="2"/>
      <c r="J2" s="2"/>
      <c r="K2" s="2"/>
      <c r="L2" s="2"/>
      <c r="M2" s="2"/>
      <c r="N2" s="2"/>
      <c r="O2" s="2"/>
      <c r="P2" s="2"/>
      <c r="Q2" s="2"/>
      <c r="R2" s="2"/>
      <c r="S2" s="2"/>
      <c r="T2" s="2"/>
      <c r="U2" s="2"/>
      <c r="V2" s="2"/>
      <c r="W2" s="2"/>
      <c r="X2" s="2"/>
      <c r="Y2" s="2"/>
      <c r="Z2" s="2"/>
    </row>
    <row r="3" spans="1:26" ht="22.5" customHeight="1" x14ac:dyDescent="0.2">
      <c r="A3" s="213"/>
      <c r="B3" s="89" t="s">
        <v>176</v>
      </c>
      <c r="C3" s="89" t="s">
        <v>29</v>
      </c>
      <c r="D3" s="89" t="s">
        <v>30</v>
      </c>
      <c r="E3" s="89" t="s">
        <v>31</v>
      </c>
      <c r="F3" s="89" t="s">
        <v>32</v>
      </c>
      <c r="G3" s="89" t="s">
        <v>33</v>
      </c>
      <c r="H3" s="214"/>
      <c r="I3" s="88"/>
      <c r="J3" s="88"/>
      <c r="K3" s="88"/>
      <c r="L3" s="88"/>
      <c r="M3" s="88"/>
      <c r="N3" s="88"/>
      <c r="O3" s="88"/>
      <c r="P3" s="88"/>
      <c r="Q3" s="88"/>
      <c r="R3" s="88"/>
      <c r="S3" s="88"/>
      <c r="T3" s="88"/>
      <c r="U3" s="88"/>
      <c r="V3" s="88"/>
      <c r="W3" s="88"/>
      <c r="X3" s="88"/>
      <c r="Y3" s="88"/>
      <c r="Z3" s="88"/>
    </row>
    <row r="4" spans="1:26" ht="12.75" customHeight="1" x14ac:dyDescent="0.2">
      <c r="A4" s="322" t="s">
        <v>283</v>
      </c>
      <c r="B4" s="93">
        <v>0</v>
      </c>
      <c r="C4" s="93">
        <f>'Page 5-Year 1'!E5</f>
        <v>500</v>
      </c>
      <c r="D4" s="93">
        <f>'Page 6-Year 2'!E5</f>
        <v>0</v>
      </c>
      <c r="E4" s="93">
        <f>'Page 7-Year 3'!E5</f>
        <v>0</v>
      </c>
      <c r="F4" s="93">
        <f>'Page 8-Year 4'!E5</f>
        <v>0</v>
      </c>
      <c r="G4" s="93">
        <f>'Page 9-Year 5'!E5</f>
        <v>0</v>
      </c>
      <c r="H4" s="214"/>
      <c r="I4" s="88"/>
      <c r="J4" s="88"/>
      <c r="K4" s="88"/>
      <c r="L4" s="88"/>
      <c r="M4" s="88"/>
      <c r="N4" s="88"/>
      <c r="O4" s="88"/>
      <c r="P4" s="88"/>
      <c r="Q4" s="88"/>
      <c r="R4" s="88"/>
      <c r="S4" s="88"/>
      <c r="T4" s="88"/>
      <c r="U4" s="88"/>
      <c r="V4" s="88"/>
      <c r="W4" s="88"/>
      <c r="X4" s="88"/>
      <c r="Y4" s="88"/>
      <c r="Z4" s="88"/>
    </row>
    <row r="5" spans="1:26" ht="12.75" customHeight="1" x14ac:dyDescent="0.2">
      <c r="A5" s="90" t="s">
        <v>107</v>
      </c>
      <c r="B5" s="93" t="str">
        <f>'Page 4-Year 0'!E6</f>
        <v>N/A</v>
      </c>
      <c r="C5" s="93">
        <f>'Page 5-Year 1'!E6</f>
        <v>0</v>
      </c>
      <c r="D5" s="93">
        <f>'Page 6-Year 2'!E6</f>
        <v>0</v>
      </c>
      <c r="E5" s="93">
        <f>'Page 7-Year 3'!E6</f>
        <v>0</v>
      </c>
      <c r="F5" s="93">
        <f>'Page 8-Year 4'!E6</f>
        <v>0</v>
      </c>
      <c r="G5" s="93">
        <f>'Page 9-Year 5'!E6</f>
        <v>0</v>
      </c>
      <c r="H5" s="214"/>
      <c r="I5" s="88"/>
      <c r="J5" s="88"/>
      <c r="K5" s="88"/>
      <c r="L5" s="88"/>
      <c r="M5" s="88"/>
      <c r="N5" s="88"/>
      <c r="O5" s="88"/>
      <c r="P5" s="88"/>
      <c r="Q5" s="88"/>
      <c r="R5" s="88"/>
      <c r="S5" s="88"/>
      <c r="T5" s="88"/>
      <c r="U5" s="88"/>
      <c r="V5" s="88"/>
      <c r="W5" s="88"/>
      <c r="X5" s="88"/>
      <c r="Y5" s="88"/>
      <c r="Z5" s="88"/>
    </row>
    <row r="6" spans="1:26" ht="13.5" customHeight="1" x14ac:dyDescent="0.2">
      <c r="A6" s="213" t="s">
        <v>50</v>
      </c>
      <c r="B6" s="91"/>
      <c r="C6" s="91"/>
      <c r="D6" s="91"/>
      <c r="E6" s="91"/>
      <c r="F6" s="91"/>
      <c r="G6" s="91"/>
      <c r="H6" s="214"/>
      <c r="I6" s="88"/>
      <c r="J6" s="88"/>
      <c r="K6" s="88"/>
      <c r="L6" s="88"/>
      <c r="M6" s="88"/>
      <c r="N6" s="88"/>
      <c r="O6" s="88"/>
      <c r="P6" s="88"/>
      <c r="Q6" s="88"/>
      <c r="R6" s="88"/>
      <c r="S6" s="88"/>
      <c r="T6" s="88"/>
      <c r="U6" s="88"/>
      <c r="V6" s="88"/>
      <c r="W6" s="88"/>
      <c r="X6" s="88"/>
      <c r="Y6" s="88"/>
      <c r="Z6" s="88"/>
    </row>
    <row r="7" spans="1:26" ht="12.75" customHeight="1" x14ac:dyDescent="0.2">
      <c r="A7" s="215" t="s">
        <v>186</v>
      </c>
      <c r="B7" s="119">
        <f>'Page 10-6 yr Budget-detail'!B28</f>
        <v>0</v>
      </c>
      <c r="C7" s="119">
        <f>'Page 10-6 yr Budget-detail'!C28</f>
        <v>0</v>
      </c>
      <c r="D7" s="119">
        <f>'Page 10-6 yr Budget-detail'!D28</f>
        <v>0</v>
      </c>
      <c r="E7" s="119">
        <f>'Page 10-6 yr Budget-detail'!E28</f>
        <v>0</v>
      </c>
      <c r="F7" s="119">
        <f>'Page 10-6 yr Budget-detail'!F28</f>
        <v>0</v>
      </c>
      <c r="G7" s="119">
        <f>'Page 10-6 yr Budget-detail'!G28</f>
        <v>0</v>
      </c>
      <c r="H7" s="162"/>
      <c r="I7" s="2"/>
      <c r="J7" s="2"/>
      <c r="K7" s="2"/>
      <c r="L7" s="2"/>
      <c r="M7" s="2"/>
      <c r="N7" s="2"/>
      <c r="O7" s="2"/>
      <c r="P7" s="2"/>
      <c r="Q7" s="2"/>
      <c r="R7" s="2"/>
      <c r="S7" s="2"/>
      <c r="T7" s="2"/>
      <c r="U7" s="2"/>
      <c r="V7" s="2"/>
      <c r="W7" s="2"/>
      <c r="X7" s="2"/>
      <c r="Y7" s="2"/>
      <c r="Z7" s="2"/>
    </row>
    <row r="8" spans="1:26" ht="12.75" customHeight="1" x14ac:dyDescent="0.2">
      <c r="A8" s="215" t="s">
        <v>187</v>
      </c>
      <c r="B8" s="116">
        <f>'Page 10-6 yr Budget-detail'!B9</f>
        <v>0</v>
      </c>
      <c r="C8" s="116">
        <f>'Page 10-6 yr Budget-detail'!C9</f>
        <v>0</v>
      </c>
      <c r="D8" s="116">
        <f>'Page 10-6 yr Budget-detail'!D9</f>
        <v>0</v>
      </c>
      <c r="E8" s="116">
        <f>'Page 10-6 yr Budget-detail'!E9</f>
        <v>0</v>
      </c>
      <c r="F8" s="116">
        <f>'Page 10-6 yr Budget-detail'!F9</f>
        <v>0</v>
      </c>
      <c r="G8" s="116">
        <f>'Page 10-6 yr Budget-detail'!G9</f>
        <v>0</v>
      </c>
      <c r="H8" s="162"/>
      <c r="I8" s="2"/>
      <c r="J8" s="2"/>
      <c r="K8" s="2"/>
      <c r="L8" s="2"/>
      <c r="M8" s="2"/>
      <c r="N8" s="2"/>
      <c r="O8" s="2"/>
      <c r="P8" s="2"/>
      <c r="Q8" s="2"/>
      <c r="R8" s="2"/>
      <c r="S8" s="2"/>
      <c r="T8" s="2"/>
      <c r="U8" s="2"/>
      <c r="V8" s="2"/>
      <c r="W8" s="2"/>
      <c r="X8" s="2"/>
      <c r="Y8" s="2"/>
      <c r="Z8" s="2"/>
    </row>
    <row r="9" spans="1:26" ht="12.75" customHeight="1" x14ac:dyDescent="0.2">
      <c r="A9" s="215" t="s">
        <v>188</v>
      </c>
      <c r="B9" s="106">
        <f>SUM('Page 10-6 yr Budget-detail'!B15:B21)</f>
        <v>0</v>
      </c>
      <c r="C9" s="106">
        <f>SUM('Page 10-6 yr Budget-detail'!C15:C21)</f>
        <v>500</v>
      </c>
      <c r="D9" s="106">
        <f>SUM('Page 10-6 yr Budget-detail'!D15:D21)</f>
        <v>500</v>
      </c>
      <c r="E9" s="106">
        <f>SUM('Page 10-6 yr Budget-detail'!E15:E21)</f>
        <v>500</v>
      </c>
      <c r="F9" s="106">
        <f>SUM('Page 10-6 yr Budget-detail'!F15:F21)</f>
        <v>500</v>
      </c>
      <c r="G9" s="106">
        <f>SUM('Page 10-6 yr Budget-detail'!G15:G21)</f>
        <v>500</v>
      </c>
      <c r="H9" s="162"/>
      <c r="I9" s="2"/>
      <c r="J9" s="2"/>
      <c r="K9" s="2"/>
      <c r="L9" s="2"/>
      <c r="M9" s="2"/>
      <c r="N9" s="2"/>
      <c r="O9" s="2"/>
      <c r="P9" s="2"/>
      <c r="Q9" s="2"/>
      <c r="R9" s="2"/>
      <c r="S9" s="2"/>
      <c r="T9" s="2"/>
      <c r="U9" s="2"/>
      <c r="V9" s="2"/>
      <c r="W9" s="2"/>
      <c r="X9" s="2"/>
      <c r="Y9" s="2"/>
      <c r="Z9" s="2"/>
    </row>
    <row r="10" spans="1:26" ht="12.75" customHeight="1" x14ac:dyDescent="0.2">
      <c r="A10" s="215" t="s">
        <v>189</v>
      </c>
      <c r="B10" s="116">
        <f>SUM('Page 10-6 yr Budget-detail'!B22:B27)</f>
        <v>0</v>
      </c>
      <c r="C10" s="116">
        <f>SUM('Page 10-6 yr Budget-detail'!C22:C27)</f>
        <v>1500</v>
      </c>
      <c r="D10" s="116">
        <f>SUM('Page 10-6 yr Budget-detail'!D22:D27)</f>
        <v>1500</v>
      </c>
      <c r="E10" s="116">
        <f>SUM('Page 10-6 yr Budget-detail'!E22:E27)</f>
        <v>1500</v>
      </c>
      <c r="F10" s="116">
        <f>SUM('Page 10-6 yr Budget-detail'!F22:F27)</f>
        <v>1500</v>
      </c>
      <c r="G10" s="116">
        <f>SUM('Page 10-6 yr Budget-detail'!G22:G27)</f>
        <v>1500</v>
      </c>
      <c r="H10" s="162"/>
      <c r="I10" s="2"/>
      <c r="J10" s="2"/>
      <c r="K10" s="2"/>
      <c r="L10" s="2"/>
      <c r="M10" s="2"/>
      <c r="N10" s="2"/>
      <c r="O10" s="2"/>
      <c r="P10" s="2"/>
      <c r="Q10" s="2"/>
      <c r="R10" s="2"/>
      <c r="S10" s="2"/>
      <c r="T10" s="2"/>
      <c r="U10" s="2"/>
      <c r="V10" s="2"/>
      <c r="W10" s="2"/>
      <c r="X10" s="2"/>
      <c r="Y10" s="2"/>
      <c r="Z10" s="2"/>
    </row>
    <row r="11" spans="1:26" ht="12.75" customHeight="1" x14ac:dyDescent="0.2">
      <c r="A11" s="215" t="s">
        <v>190</v>
      </c>
      <c r="B11" s="116">
        <f>'Page 10-6 yr Budget-detail'!B8+'Page 10-6 yr Budget-detail'!B14</f>
        <v>0</v>
      </c>
      <c r="C11" s="116">
        <f>'Page 10-6 yr Budget-detail'!C8+'Page 10-6 yr Budget-detail'!C14</f>
        <v>0</v>
      </c>
      <c r="D11" s="116">
        <f>'Page 10-6 yr Budget-detail'!D8+'Page 10-6 yr Budget-detail'!D14</f>
        <v>0</v>
      </c>
      <c r="E11" s="116">
        <f>'Page 10-6 yr Budget-detail'!E8+'Page 10-6 yr Budget-detail'!E14</f>
        <v>0</v>
      </c>
      <c r="F11" s="116">
        <f>'Page 10-6 yr Budget-detail'!F8+'Page 10-6 yr Budget-detail'!F14</f>
        <v>0</v>
      </c>
      <c r="G11" s="116">
        <f>'Page 10-6 yr Budget-detail'!G8+'Page 10-6 yr Budget-detail'!G14</f>
        <v>0</v>
      </c>
      <c r="H11" s="162"/>
      <c r="I11" s="2"/>
      <c r="J11" s="2"/>
      <c r="K11" s="2"/>
      <c r="L11" s="2"/>
      <c r="M11" s="2"/>
      <c r="N11" s="2"/>
      <c r="O11" s="2"/>
      <c r="P11" s="2"/>
      <c r="Q11" s="2"/>
      <c r="R11" s="2"/>
      <c r="S11" s="2"/>
      <c r="T11" s="2"/>
      <c r="U11" s="2"/>
      <c r="V11" s="2"/>
      <c r="W11" s="2"/>
      <c r="X11" s="2"/>
      <c r="Y11" s="2"/>
      <c r="Z11" s="2"/>
    </row>
    <row r="12" spans="1:26" ht="12.75" customHeight="1" x14ac:dyDescent="0.2">
      <c r="A12" s="215" t="s">
        <v>191</v>
      </c>
      <c r="B12" s="106">
        <f>'Page 10-6 yr Budget-detail'!B10</f>
        <v>0</v>
      </c>
      <c r="C12" s="106">
        <f>'Page 10-6 yr Budget-detail'!C10</f>
        <v>0</v>
      </c>
      <c r="D12" s="106">
        <f>'Page 10-6 yr Budget-detail'!D10</f>
        <v>0</v>
      </c>
      <c r="E12" s="106">
        <f>'Page 10-6 yr Budget-detail'!E10</f>
        <v>0</v>
      </c>
      <c r="F12" s="106">
        <f>'Page 10-6 yr Budget-detail'!F10</f>
        <v>0</v>
      </c>
      <c r="G12" s="106">
        <f>'Page 10-6 yr Budget-detail'!G10</f>
        <v>0</v>
      </c>
      <c r="H12" s="162"/>
      <c r="I12" s="2"/>
      <c r="J12" s="2"/>
      <c r="K12" s="2"/>
      <c r="L12" s="2"/>
      <c r="M12" s="2"/>
      <c r="N12" s="2"/>
      <c r="O12" s="2"/>
      <c r="P12" s="2"/>
      <c r="Q12" s="2"/>
      <c r="R12" s="2"/>
      <c r="S12" s="2"/>
      <c r="T12" s="2"/>
      <c r="U12" s="2"/>
      <c r="V12" s="2"/>
      <c r="W12" s="2"/>
      <c r="X12" s="2"/>
      <c r="Y12" s="2"/>
      <c r="Z12" s="2"/>
    </row>
    <row r="13" spans="1:26" ht="12.75" customHeight="1" x14ac:dyDescent="0.2">
      <c r="A13" s="215" t="s">
        <v>192</v>
      </c>
      <c r="B13" s="216">
        <f>'Page 10-6 yr Budget-detail'!B11+'Page 10-6 yr Budget-detail'!B12+'Page 10-6 yr Budget-detail'!B13</f>
        <v>0</v>
      </c>
      <c r="C13" s="216">
        <f>'Page 10-6 yr Budget-detail'!C11+'Page 10-6 yr Budget-detail'!C12+'Page 10-6 yr Budget-detail'!C13</f>
        <v>40000</v>
      </c>
      <c r="D13" s="216">
        <f>'Page 10-6 yr Budget-detail'!D11+'Page 10-6 yr Budget-detail'!D12+'Page 10-6 yr Budget-detail'!D13</f>
        <v>0</v>
      </c>
      <c r="E13" s="216">
        <f>'Page 10-6 yr Budget-detail'!E11+'Page 10-6 yr Budget-detail'!E12+'Page 10-6 yr Budget-detail'!E13</f>
        <v>0</v>
      </c>
      <c r="F13" s="216">
        <f>'Page 10-6 yr Budget-detail'!F11+'Page 10-6 yr Budget-detail'!F12+'Page 10-6 yr Budget-detail'!F13</f>
        <v>0</v>
      </c>
      <c r="G13" s="216">
        <f>'Page 10-6 yr Budget-detail'!G11+'Page 10-6 yr Budget-detail'!G12+'Page 10-6 yr Budget-detail'!G13</f>
        <v>0</v>
      </c>
      <c r="H13" s="162"/>
      <c r="I13" s="2"/>
      <c r="J13" s="2"/>
      <c r="K13" s="2"/>
      <c r="L13" s="2"/>
      <c r="M13" s="2"/>
      <c r="N13" s="2"/>
      <c r="O13" s="2"/>
      <c r="P13" s="2"/>
      <c r="Q13" s="2"/>
      <c r="R13" s="2"/>
      <c r="S13" s="2"/>
      <c r="T13" s="2"/>
      <c r="U13" s="2"/>
      <c r="V13" s="2"/>
      <c r="W13" s="2"/>
      <c r="X13" s="2"/>
      <c r="Y13" s="2"/>
      <c r="Z13" s="2"/>
    </row>
    <row r="14" spans="1:26" ht="12.75" customHeight="1" x14ac:dyDescent="0.2">
      <c r="A14" s="217" t="s">
        <v>122</v>
      </c>
      <c r="B14" s="119">
        <f t="shared" ref="B14:G14" si="0">SUM(B7:B13)</f>
        <v>0</v>
      </c>
      <c r="C14" s="218">
        <f t="shared" si="0"/>
        <v>42000</v>
      </c>
      <c r="D14" s="218">
        <f t="shared" si="0"/>
        <v>2000</v>
      </c>
      <c r="E14" s="218">
        <f t="shared" si="0"/>
        <v>2000</v>
      </c>
      <c r="F14" s="218">
        <f t="shared" si="0"/>
        <v>2000</v>
      </c>
      <c r="G14" s="218">
        <f t="shared" si="0"/>
        <v>2000</v>
      </c>
      <c r="H14" s="162"/>
      <c r="I14" s="2"/>
      <c r="J14" s="2"/>
      <c r="K14" s="2"/>
      <c r="L14" s="2"/>
      <c r="M14" s="2"/>
      <c r="N14" s="2"/>
      <c r="O14" s="2"/>
      <c r="P14" s="2"/>
      <c r="Q14" s="2"/>
      <c r="R14" s="2"/>
      <c r="S14" s="2"/>
      <c r="T14" s="2"/>
      <c r="U14" s="2"/>
      <c r="V14" s="2"/>
      <c r="W14" s="2"/>
      <c r="X14" s="2"/>
      <c r="Y14" s="2"/>
      <c r="Z14" s="2"/>
    </row>
    <row r="15" spans="1:26" ht="6" customHeight="1" x14ac:dyDescent="0.2">
      <c r="A15" s="219"/>
      <c r="B15" s="116"/>
      <c r="C15" s="106"/>
      <c r="D15" s="106"/>
      <c r="E15" s="106"/>
      <c r="F15" s="106"/>
      <c r="G15" s="106"/>
      <c r="H15" s="162"/>
      <c r="I15" s="2"/>
      <c r="J15" s="2"/>
      <c r="K15" s="2"/>
      <c r="L15" s="2"/>
      <c r="M15" s="2"/>
      <c r="N15" s="2"/>
      <c r="O15" s="2"/>
      <c r="P15" s="2"/>
      <c r="Q15" s="2"/>
      <c r="R15" s="2"/>
      <c r="S15" s="2"/>
      <c r="T15" s="2"/>
      <c r="U15" s="2"/>
      <c r="V15" s="2"/>
      <c r="W15" s="2"/>
      <c r="X15" s="2"/>
      <c r="Y15" s="2"/>
      <c r="Z15" s="2"/>
    </row>
    <row r="16" spans="1:26" ht="12.75" customHeight="1" x14ac:dyDescent="0.2">
      <c r="A16" s="217" t="s">
        <v>65</v>
      </c>
      <c r="B16" s="116"/>
      <c r="C16" s="106"/>
      <c r="D16" s="106"/>
      <c r="E16" s="106"/>
      <c r="F16" s="106"/>
      <c r="G16" s="106"/>
      <c r="H16" s="162"/>
      <c r="I16" s="2"/>
      <c r="J16" s="2"/>
      <c r="K16" s="2"/>
      <c r="L16" s="2"/>
      <c r="M16" s="2"/>
      <c r="N16" s="2"/>
      <c r="O16" s="2"/>
      <c r="P16" s="2"/>
      <c r="Q16" s="2"/>
      <c r="R16" s="2"/>
      <c r="S16" s="2"/>
      <c r="T16" s="2"/>
      <c r="U16" s="2"/>
      <c r="V16" s="2"/>
      <c r="W16" s="2"/>
      <c r="X16" s="2"/>
      <c r="Y16" s="2"/>
      <c r="Z16" s="2"/>
    </row>
    <row r="17" spans="1:26" ht="12.75" customHeight="1" x14ac:dyDescent="0.2">
      <c r="A17" s="215" t="s">
        <v>193</v>
      </c>
      <c r="B17" s="116">
        <f>SUM('Page 10-6 yr Budget-detail'!B32:B39)</f>
        <v>0</v>
      </c>
      <c r="C17" s="116">
        <f>SUM('Page 10-6 yr Budget-detail'!C32:C39)</f>
        <v>614976.94999999995</v>
      </c>
      <c r="D17" s="116">
        <f>SUM('Page 10-6 yr Budget-detail'!D32:D39)</f>
        <v>893039.4</v>
      </c>
      <c r="E17" s="116">
        <f>SUM('Page 10-6 yr Budget-detail'!E32:E39)</f>
        <v>1186917.3500000001</v>
      </c>
      <c r="F17" s="116">
        <f>SUM('Page 10-6 yr Budget-detail'!F32:F39)</f>
        <v>1496700.8</v>
      </c>
      <c r="G17" s="116">
        <f>SUM('Page 10-6 yr Budget-detail'!G32:G39)</f>
        <v>1822479.75</v>
      </c>
      <c r="H17" s="162"/>
      <c r="I17" s="2"/>
      <c r="J17" s="2"/>
      <c r="K17" s="2"/>
      <c r="L17" s="2"/>
      <c r="M17" s="2"/>
      <c r="N17" s="2"/>
      <c r="O17" s="2"/>
      <c r="P17" s="2"/>
      <c r="Q17" s="2"/>
      <c r="R17" s="2"/>
      <c r="S17" s="2"/>
      <c r="T17" s="2"/>
      <c r="U17" s="2"/>
      <c r="V17" s="2"/>
      <c r="W17" s="2"/>
      <c r="X17" s="2"/>
      <c r="Y17" s="2"/>
      <c r="Z17" s="2"/>
    </row>
    <row r="18" spans="1:26" ht="12.75" customHeight="1" x14ac:dyDescent="0.2">
      <c r="A18" s="215" t="s">
        <v>194</v>
      </c>
      <c r="B18" s="116">
        <f>SUM('Page 10-6 yr Budget-detail'!B61:B62)</f>
        <v>0</v>
      </c>
      <c r="C18" s="116">
        <f>SUM('Page 10-6 yr Budget-detail'!C61:C62)</f>
        <v>0</v>
      </c>
      <c r="D18" s="116">
        <f>SUM('Page 10-6 yr Budget-detail'!D61:D62)</f>
        <v>0</v>
      </c>
      <c r="E18" s="116">
        <f>SUM('Page 10-6 yr Budget-detail'!E61:E62)</f>
        <v>0</v>
      </c>
      <c r="F18" s="116">
        <f>SUM('Page 10-6 yr Budget-detail'!F61:F62)</f>
        <v>0</v>
      </c>
      <c r="G18" s="116">
        <f>SUM('Page 10-6 yr Budget-detail'!G61:G62)</f>
        <v>0</v>
      </c>
      <c r="H18" s="162"/>
      <c r="I18" s="2"/>
      <c r="J18" s="2"/>
      <c r="K18" s="2"/>
      <c r="L18" s="2"/>
      <c r="M18" s="2"/>
      <c r="N18" s="2"/>
      <c r="O18" s="2"/>
      <c r="P18" s="2"/>
      <c r="Q18" s="2"/>
      <c r="R18" s="2"/>
      <c r="S18" s="2"/>
      <c r="T18" s="2"/>
      <c r="U18" s="2"/>
      <c r="V18" s="2"/>
      <c r="W18" s="2"/>
      <c r="X18" s="2"/>
      <c r="Y18" s="2"/>
      <c r="Z18" s="2"/>
    </row>
    <row r="19" spans="1:26" ht="12.75" customHeight="1" x14ac:dyDescent="0.2">
      <c r="A19" s="215" t="s">
        <v>195</v>
      </c>
      <c r="B19" s="116">
        <f>SUM('Page 10-6 yr Budget-detail'!B40:B47)+'Page 10-6 yr Budget-detail'!B52+SUM('Page 10-6 yr Budget-detail'!B53:B60)</f>
        <v>0</v>
      </c>
      <c r="C19" s="116">
        <f>SUM('Page 10-6 yr Budget-detail'!C40:C47)+'Page 10-6 yr Budget-detail'!C52+SUM('Page 10-6 yr Budget-detail'!C53:C60)</f>
        <v>11608.1</v>
      </c>
      <c r="D19" s="116">
        <f>SUM('Page 10-6 yr Budget-detail'!D40:D47)+'Page 10-6 yr Budget-detail'!D52+SUM('Page 10-6 yr Budget-detail'!D53:D60)</f>
        <v>16822.2</v>
      </c>
      <c r="E19" s="116">
        <f>SUM('Page 10-6 yr Budget-detail'!E40:E47)+'Page 10-6 yr Budget-detail'!E52+SUM('Page 10-6 yr Budget-detail'!E53:E60)</f>
        <v>22312.300000000003</v>
      </c>
      <c r="F19" s="116">
        <f>SUM('Page 10-6 yr Budget-detail'!F40:F47)+'Page 10-6 yr Budget-detail'!F52+SUM('Page 10-6 yr Budget-detail'!F53:F60)</f>
        <v>28078.400000000001</v>
      </c>
      <c r="G19" s="116">
        <f>SUM('Page 10-6 yr Budget-detail'!G40:G47)+'Page 10-6 yr Budget-detail'!G52+SUM('Page 10-6 yr Budget-detail'!G53:G60)</f>
        <v>34120.5</v>
      </c>
      <c r="H19" s="162"/>
      <c r="I19" s="2"/>
      <c r="J19" s="2"/>
      <c r="K19" s="2"/>
      <c r="L19" s="2"/>
      <c r="M19" s="2"/>
      <c r="N19" s="2"/>
      <c r="O19" s="2"/>
      <c r="P19" s="2"/>
      <c r="Q19" s="2"/>
      <c r="R19" s="2"/>
      <c r="S19" s="2"/>
      <c r="T19" s="2"/>
      <c r="U19" s="2"/>
      <c r="V19" s="2"/>
      <c r="W19" s="2"/>
      <c r="X19" s="2"/>
      <c r="Y19" s="2"/>
      <c r="Z19" s="2"/>
    </row>
    <row r="20" spans="1:26" ht="12.75" customHeight="1" x14ac:dyDescent="0.2">
      <c r="A20" s="215" t="s">
        <v>196</v>
      </c>
      <c r="B20" s="116">
        <f>SUM('Page 10-6 yr Budget-detail'!B48:B51)+'Page 10-6 yr Budget-detail'!B68-B21</f>
        <v>0</v>
      </c>
      <c r="C20" s="116">
        <f>SUM('Page 10-6 yr Budget-detail'!C48:C51)+'Page 10-6 yr Budget-detail'!C68-C21</f>
        <v>0</v>
      </c>
      <c r="D20" s="116">
        <f>SUM('Page 10-6 yr Budget-detail'!D48:D51)+'Page 10-6 yr Budget-detail'!D68-D21</f>
        <v>0</v>
      </c>
      <c r="E20" s="116">
        <f>SUM('Page 10-6 yr Budget-detail'!E48:E51)+'Page 10-6 yr Budget-detail'!E68-E21</f>
        <v>0</v>
      </c>
      <c r="F20" s="116">
        <f>SUM('Page 10-6 yr Budget-detail'!F48:F51)+'Page 10-6 yr Budget-detail'!F68-F21</f>
        <v>0</v>
      </c>
      <c r="G20" s="116">
        <f>SUM('Page 10-6 yr Budget-detail'!G48:G51)+'Page 10-6 yr Budget-detail'!G68-G21</f>
        <v>0</v>
      </c>
      <c r="H20" s="162"/>
      <c r="I20" s="2"/>
      <c r="J20" s="2"/>
      <c r="K20" s="2"/>
      <c r="L20" s="2"/>
      <c r="M20" s="2"/>
      <c r="N20" s="2"/>
      <c r="O20" s="2"/>
      <c r="P20" s="2"/>
      <c r="Q20" s="2"/>
      <c r="R20" s="2"/>
      <c r="S20" s="2"/>
      <c r="T20" s="2"/>
      <c r="U20" s="2"/>
      <c r="V20" s="2"/>
      <c r="W20" s="2"/>
      <c r="X20" s="2"/>
      <c r="Y20" s="2"/>
      <c r="Z20" s="2"/>
    </row>
    <row r="21" spans="1:26" ht="12.75" customHeight="1" x14ac:dyDescent="0.2">
      <c r="A21" s="215" t="s">
        <v>197</v>
      </c>
      <c r="B21" s="116">
        <f>'Page 10-6 yr Budget-detail'!B51</f>
        <v>0</v>
      </c>
      <c r="C21" s="116">
        <f>'Page 10-6 yr Budget-detail'!C51</f>
        <v>0</v>
      </c>
      <c r="D21" s="116">
        <f>'Page 10-6 yr Budget-detail'!D51</f>
        <v>0</v>
      </c>
      <c r="E21" s="116">
        <f>'Page 10-6 yr Budget-detail'!E51</f>
        <v>0</v>
      </c>
      <c r="F21" s="116">
        <f>'Page 10-6 yr Budget-detail'!F51</f>
        <v>0</v>
      </c>
      <c r="G21" s="116">
        <f>'Page 10-6 yr Budget-detail'!G51</f>
        <v>0</v>
      </c>
      <c r="H21" s="162"/>
      <c r="I21" s="2"/>
      <c r="J21" s="2"/>
      <c r="K21" s="2"/>
      <c r="L21" s="2"/>
      <c r="M21" s="2"/>
      <c r="N21" s="2"/>
      <c r="O21" s="2"/>
      <c r="P21" s="2"/>
      <c r="Q21" s="2"/>
      <c r="R21" s="2"/>
      <c r="S21" s="2"/>
      <c r="T21" s="2"/>
      <c r="U21" s="2"/>
      <c r="V21" s="2"/>
      <c r="W21" s="2"/>
      <c r="X21" s="2"/>
      <c r="Y21" s="2"/>
      <c r="Z21" s="2"/>
    </row>
    <row r="22" spans="1:26" ht="12.75" customHeight="1" x14ac:dyDescent="0.2">
      <c r="A22" s="215" t="s">
        <v>198</v>
      </c>
      <c r="B22" s="116">
        <f>'Page 10-6 yr Budget-detail'!B73</f>
        <v>0</v>
      </c>
      <c r="C22" s="116">
        <f>'Page 10-6 yr Budget-detail'!C73</f>
        <v>0</v>
      </c>
      <c r="D22" s="116">
        <f>'Page 10-6 yr Budget-detail'!D73</f>
        <v>0</v>
      </c>
      <c r="E22" s="116">
        <f>'Page 10-6 yr Budget-detail'!E73</f>
        <v>0</v>
      </c>
      <c r="F22" s="116">
        <f>'Page 10-6 yr Budget-detail'!F73</f>
        <v>0</v>
      </c>
      <c r="G22" s="116">
        <f>'Page 10-6 yr Budget-detail'!G73</f>
        <v>0</v>
      </c>
      <c r="H22" s="162"/>
      <c r="I22" s="2"/>
      <c r="J22" s="2"/>
      <c r="K22" s="2"/>
      <c r="L22" s="2"/>
      <c r="M22" s="2"/>
      <c r="N22" s="2"/>
      <c r="O22" s="2"/>
      <c r="P22" s="2"/>
      <c r="Q22" s="2"/>
      <c r="R22" s="2"/>
      <c r="S22" s="2"/>
      <c r="T22" s="2"/>
      <c r="U22" s="2"/>
      <c r="V22" s="2"/>
      <c r="W22" s="2"/>
      <c r="X22" s="2"/>
      <c r="Y22" s="2"/>
      <c r="Z22" s="2"/>
    </row>
    <row r="23" spans="1:26" ht="12.75" customHeight="1" x14ac:dyDescent="0.2">
      <c r="A23" s="215" t="s">
        <v>199</v>
      </c>
      <c r="B23" s="116">
        <f>SUM('Page 10-6 yr Budget-detail'!B63:B65)</f>
        <v>0</v>
      </c>
      <c r="C23" s="116">
        <f>SUM('Page 10-6 yr Budget-detail'!C63:C65)</f>
        <v>0</v>
      </c>
      <c r="D23" s="116">
        <f>SUM('Page 10-6 yr Budget-detail'!D63:D65)</f>
        <v>0</v>
      </c>
      <c r="E23" s="116">
        <f>SUM('Page 10-6 yr Budget-detail'!E63:E65)</f>
        <v>0</v>
      </c>
      <c r="F23" s="116">
        <f>SUM('Page 10-6 yr Budget-detail'!F63:F65)</f>
        <v>0</v>
      </c>
      <c r="G23" s="116">
        <f>SUM('Page 10-6 yr Budget-detail'!G63:G65)</f>
        <v>0</v>
      </c>
      <c r="H23" s="162"/>
      <c r="I23" s="2"/>
      <c r="J23" s="2"/>
      <c r="K23" s="2"/>
      <c r="L23" s="2"/>
      <c r="M23" s="2"/>
      <c r="N23" s="2"/>
      <c r="O23" s="2"/>
      <c r="P23" s="2"/>
      <c r="Q23" s="2"/>
      <c r="R23" s="2"/>
      <c r="S23" s="2"/>
      <c r="T23" s="2"/>
      <c r="U23" s="2"/>
      <c r="V23" s="2"/>
      <c r="W23" s="2"/>
      <c r="X23" s="2"/>
      <c r="Y23" s="2"/>
      <c r="Z23" s="2"/>
    </row>
    <row r="24" spans="1:26" ht="12.75" customHeight="1" x14ac:dyDescent="0.2">
      <c r="A24" s="215" t="s">
        <v>200</v>
      </c>
      <c r="B24" s="116">
        <f>SUM('Page 10-6 yr Budget-detail'!B66:B67)</f>
        <v>0</v>
      </c>
      <c r="C24" s="116">
        <f>SUM('Page 10-6 yr Budget-detail'!C66:C67)</f>
        <v>0</v>
      </c>
      <c r="D24" s="116">
        <f>SUM('Page 10-6 yr Budget-detail'!D66:D67)</f>
        <v>0</v>
      </c>
      <c r="E24" s="116">
        <f>SUM('Page 10-6 yr Budget-detail'!E66:E67)</f>
        <v>0</v>
      </c>
      <c r="F24" s="116">
        <f>SUM('Page 10-6 yr Budget-detail'!F66:F67)</f>
        <v>0</v>
      </c>
      <c r="G24" s="116">
        <f>SUM('Page 10-6 yr Budget-detail'!G66:G67)</f>
        <v>0</v>
      </c>
      <c r="H24" s="162"/>
      <c r="I24" s="2"/>
      <c r="J24" s="2"/>
      <c r="K24" s="2"/>
      <c r="L24" s="2"/>
      <c r="M24" s="2"/>
      <c r="N24" s="2"/>
      <c r="O24" s="2"/>
      <c r="P24" s="2"/>
      <c r="Q24" s="2"/>
      <c r="R24" s="2"/>
      <c r="S24" s="2"/>
      <c r="T24" s="2"/>
      <c r="U24" s="2"/>
      <c r="V24" s="2"/>
      <c r="W24" s="2"/>
      <c r="X24" s="2"/>
      <c r="Y24" s="2"/>
      <c r="Z24" s="2"/>
    </row>
    <row r="25" spans="1:26" ht="12.75" customHeight="1" x14ac:dyDescent="0.2">
      <c r="A25" s="215" t="s">
        <v>201</v>
      </c>
      <c r="B25" s="116">
        <f>SUM('Page 10-6 yr Budget-detail'!B70)</f>
        <v>0</v>
      </c>
      <c r="C25" s="116">
        <f>SUM('Page 10-6 yr Budget-detail'!C70)</f>
        <v>0</v>
      </c>
      <c r="D25" s="116">
        <f>SUM('Page 10-6 yr Budget-detail'!D70)</f>
        <v>0</v>
      </c>
      <c r="E25" s="116">
        <f>SUM('Page 10-6 yr Budget-detail'!E70)</f>
        <v>0</v>
      </c>
      <c r="F25" s="116">
        <f>SUM('Page 10-6 yr Budget-detail'!F70)</f>
        <v>0</v>
      </c>
      <c r="G25" s="116">
        <f>SUM('Page 10-6 yr Budget-detail'!G70)</f>
        <v>0</v>
      </c>
      <c r="H25" s="162"/>
      <c r="I25" s="2"/>
      <c r="J25" s="2"/>
      <c r="K25" s="2"/>
      <c r="L25" s="2"/>
      <c r="M25" s="2"/>
      <c r="N25" s="2"/>
      <c r="O25" s="2"/>
      <c r="P25" s="2"/>
      <c r="Q25" s="2"/>
      <c r="R25" s="2"/>
      <c r="S25" s="2"/>
      <c r="T25" s="2"/>
      <c r="U25" s="2"/>
      <c r="V25" s="2"/>
      <c r="W25" s="2"/>
      <c r="X25" s="2"/>
      <c r="Y25" s="2"/>
      <c r="Z25" s="2"/>
    </row>
    <row r="26" spans="1:26" ht="12.75" customHeight="1" x14ac:dyDescent="0.2">
      <c r="A26" s="215" t="s">
        <v>202</v>
      </c>
      <c r="B26" s="116">
        <f>SUM('Page 10-6 yr Budget-detail'!B69)</f>
        <v>0</v>
      </c>
      <c r="C26" s="116">
        <f>SUM('Page 10-6 yr Budget-detail'!C69)</f>
        <v>0</v>
      </c>
      <c r="D26" s="116">
        <f>SUM('Page 10-6 yr Budget-detail'!D69)</f>
        <v>0</v>
      </c>
      <c r="E26" s="116">
        <f>SUM('Page 10-6 yr Budget-detail'!E69)</f>
        <v>0</v>
      </c>
      <c r="F26" s="116">
        <f>SUM('Page 10-6 yr Budget-detail'!F69)</f>
        <v>0</v>
      </c>
      <c r="G26" s="116">
        <f>SUM('Page 10-6 yr Budget-detail'!G69)</f>
        <v>0</v>
      </c>
      <c r="H26" s="162"/>
      <c r="I26" s="2"/>
      <c r="J26" s="2"/>
      <c r="K26" s="2"/>
      <c r="L26" s="2"/>
      <c r="M26" s="2"/>
      <c r="N26" s="2"/>
      <c r="O26" s="2"/>
      <c r="P26" s="2"/>
      <c r="Q26" s="2"/>
      <c r="R26" s="2"/>
      <c r="S26" s="2"/>
      <c r="T26" s="2"/>
      <c r="U26" s="2"/>
      <c r="V26" s="2"/>
      <c r="W26" s="2"/>
      <c r="X26" s="2"/>
      <c r="Y26" s="2"/>
      <c r="Z26" s="2"/>
    </row>
    <row r="27" spans="1:26" ht="12.75" customHeight="1" x14ac:dyDescent="0.2">
      <c r="A27" s="215" t="s">
        <v>203</v>
      </c>
      <c r="B27" s="116">
        <f>'Page 10-6 yr Budget-detail'!B72</f>
        <v>0</v>
      </c>
      <c r="C27" s="116">
        <f>'Page 10-6 yr Budget-detail'!C72</f>
        <v>0</v>
      </c>
      <c r="D27" s="116">
        <f>'Page 10-6 yr Budget-detail'!D72</f>
        <v>0</v>
      </c>
      <c r="E27" s="116">
        <f>'Page 10-6 yr Budget-detail'!E72</f>
        <v>0</v>
      </c>
      <c r="F27" s="116">
        <f>'Page 10-6 yr Budget-detail'!F72</f>
        <v>0</v>
      </c>
      <c r="G27" s="116">
        <f>'Page 10-6 yr Budget-detail'!G72</f>
        <v>0</v>
      </c>
      <c r="H27" s="162"/>
      <c r="I27" s="2"/>
      <c r="J27" s="2"/>
      <c r="K27" s="2"/>
      <c r="L27" s="2"/>
      <c r="M27" s="2"/>
      <c r="N27" s="2"/>
      <c r="O27" s="2"/>
      <c r="P27" s="2"/>
      <c r="Q27" s="2"/>
      <c r="R27" s="2"/>
      <c r="S27" s="2"/>
      <c r="T27" s="2"/>
      <c r="U27" s="2"/>
      <c r="V27" s="2"/>
      <c r="W27" s="2"/>
      <c r="X27" s="2"/>
      <c r="Y27" s="2"/>
      <c r="Z27" s="2"/>
    </row>
    <row r="28" spans="1:26" ht="12.75" customHeight="1" x14ac:dyDescent="0.2">
      <c r="A28" s="215" t="s">
        <v>204</v>
      </c>
      <c r="B28" s="116">
        <f>'Page 10-6 yr Budget-detail'!B71+'Page 10-6 yr Budget-detail'!B74</f>
        <v>0</v>
      </c>
      <c r="C28" s="116">
        <f>'Page 10-6 yr Budget-detail'!C71+'Page 10-6 yr Budget-detail'!C74</f>
        <v>0</v>
      </c>
      <c r="D28" s="116">
        <f>'Page 10-6 yr Budget-detail'!D71+'Page 10-6 yr Budget-detail'!D74</f>
        <v>0</v>
      </c>
      <c r="E28" s="116">
        <f>'Page 10-6 yr Budget-detail'!E71+'Page 10-6 yr Budget-detail'!E74</f>
        <v>0</v>
      </c>
      <c r="F28" s="116">
        <f>'Page 10-6 yr Budget-detail'!F71+'Page 10-6 yr Budget-detail'!F74</f>
        <v>0</v>
      </c>
      <c r="G28" s="116">
        <f>'Page 10-6 yr Budget-detail'!G71+'Page 10-6 yr Budget-detail'!G74</f>
        <v>0</v>
      </c>
      <c r="H28" s="162"/>
      <c r="I28" s="2"/>
      <c r="J28" s="2"/>
      <c r="K28" s="2"/>
      <c r="L28" s="2"/>
      <c r="M28" s="2"/>
      <c r="N28" s="2"/>
      <c r="O28" s="2"/>
      <c r="P28" s="2"/>
      <c r="Q28" s="2"/>
      <c r="R28" s="2"/>
      <c r="S28" s="2"/>
      <c r="T28" s="2"/>
      <c r="U28" s="2"/>
      <c r="V28" s="2"/>
      <c r="W28" s="2"/>
      <c r="X28" s="2"/>
      <c r="Y28" s="2"/>
      <c r="Z28" s="2"/>
    </row>
    <row r="29" spans="1:26" ht="12.75" customHeight="1" x14ac:dyDescent="0.2">
      <c r="A29" s="217" t="s">
        <v>165</v>
      </c>
      <c r="B29" s="220">
        <f t="shared" ref="B29:G29" si="1">SUM(B17:B28)</f>
        <v>0</v>
      </c>
      <c r="C29" s="221">
        <f t="shared" si="1"/>
        <v>626585.04999999993</v>
      </c>
      <c r="D29" s="221">
        <f t="shared" si="1"/>
        <v>909861.6</v>
      </c>
      <c r="E29" s="221">
        <f t="shared" si="1"/>
        <v>1209229.6500000001</v>
      </c>
      <c r="F29" s="221">
        <f t="shared" si="1"/>
        <v>1524779.2</v>
      </c>
      <c r="G29" s="221">
        <f t="shared" si="1"/>
        <v>1856600.25</v>
      </c>
      <c r="H29" s="162"/>
      <c r="I29" s="2"/>
      <c r="J29" s="2"/>
      <c r="K29" s="2"/>
      <c r="L29" s="2"/>
      <c r="M29" s="2"/>
      <c r="N29" s="2"/>
      <c r="O29" s="2"/>
      <c r="P29" s="2"/>
      <c r="Q29" s="2"/>
      <c r="R29" s="2"/>
      <c r="S29" s="2"/>
      <c r="T29" s="2"/>
      <c r="U29" s="2"/>
      <c r="V29" s="2"/>
      <c r="W29" s="2"/>
      <c r="X29" s="2"/>
      <c r="Y29" s="2"/>
      <c r="Z29" s="2"/>
    </row>
    <row r="30" spans="1:26" ht="13.5" customHeight="1" x14ac:dyDescent="0.2">
      <c r="A30" s="217" t="s">
        <v>166</v>
      </c>
      <c r="B30" s="116">
        <f t="shared" ref="B30:G30" si="2">B14-B29</f>
        <v>0</v>
      </c>
      <c r="C30" s="106">
        <f t="shared" si="2"/>
        <v>-584585.04999999993</v>
      </c>
      <c r="D30" s="106">
        <f t="shared" si="2"/>
        <v>-907861.6</v>
      </c>
      <c r="E30" s="106">
        <f t="shared" si="2"/>
        <v>-1207229.6500000001</v>
      </c>
      <c r="F30" s="106">
        <f t="shared" si="2"/>
        <v>-1522779.2</v>
      </c>
      <c r="G30" s="106">
        <f t="shared" si="2"/>
        <v>-1854600.25</v>
      </c>
      <c r="H30" s="162"/>
      <c r="I30" s="2"/>
      <c r="J30" s="2"/>
      <c r="K30" s="2"/>
      <c r="L30" s="2"/>
      <c r="M30" s="2"/>
      <c r="N30" s="2"/>
      <c r="O30" s="2"/>
      <c r="P30" s="2"/>
      <c r="Q30" s="2"/>
      <c r="R30" s="2"/>
      <c r="S30" s="2"/>
      <c r="T30" s="2"/>
      <c r="U30" s="2"/>
      <c r="V30" s="2"/>
      <c r="W30" s="2"/>
      <c r="X30" s="2"/>
      <c r="Y30" s="2"/>
      <c r="Z30" s="2"/>
    </row>
    <row r="31" spans="1:26" ht="6.75" customHeight="1" x14ac:dyDescent="0.2">
      <c r="A31" s="219"/>
      <c r="B31" s="116"/>
      <c r="C31" s="106"/>
      <c r="D31" s="106"/>
      <c r="E31" s="106"/>
      <c r="F31" s="106"/>
      <c r="G31" s="106"/>
      <c r="H31" s="162"/>
      <c r="I31" s="2"/>
      <c r="J31" s="2"/>
      <c r="K31" s="2"/>
      <c r="L31" s="2"/>
      <c r="M31" s="2"/>
      <c r="N31" s="2"/>
      <c r="O31" s="2"/>
      <c r="P31" s="2"/>
      <c r="Q31" s="2"/>
      <c r="R31" s="2"/>
      <c r="S31" s="2"/>
      <c r="T31" s="2"/>
      <c r="U31" s="2"/>
      <c r="V31" s="2"/>
      <c r="W31" s="2"/>
      <c r="X31" s="2"/>
      <c r="Y31" s="2"/>
      <c r="Z31" s="2"/>
    </row>
    <row r="32" spans="1:26" ht="13.5" customHeight="1" x14ac:dyDescent="0.2">
      <c r="A32" s="217" t="s">
        <v>167</v>
      </c>
      <c r="B32" s="116">
        <f>'Page 4-Year 0'!E83</f>
        <v>0</v>
      </c>
      <c r="C32" s="106">
        <f>'Page 5-Year 1'!E79</f>
        <v>0</v>
      </c>
      <c r="D32" s="116">
        <f>'Page 6-Year 2'!E79</f>
        <v>0</v>
      </c>
      <c r="E32" s="116">
        <f>'Page 7-Year 3'!E79</f>
        <v>0</v>
      </c>
      <c r="F32" s="116">
        <f>'Page 8-Year 4'!E79</f>
        <v>0</v>
      </c>
      <c r="G32" s="116">
        <f>'Page 9-Year 5'!E79</f>
        <v>0</v>
      </c>
      <c r="H32" s="162"/>
      <c r="I32" s="2"/>
      <c r="J32" s="2"/>
      <c r="K32" s="2"/>
      <c r="L32" s="2"/>
      <c r="M32" s="2"/>
      <c r="N32" s="2"/>
      <c r="O32" s="2"/>
      <c r="P32" s="2"/>
      <c r="Q32" s="2"/>
      <c r="R32" s="2"/>
      <c r="S32" s="2"/>
      <c r="T32" s="2"/>
      <c r="U32" s="2"/>
      <c r="V32" s="2"/>
      <c r="W32" s="2"/>
      <c r="X32" s="2"/>
      <c r="Y32" s="2"/>
      <c r="Z32" s="2"/>
    </row>
    <row r="33" spans="1:26" ht="13.5" customHeight="1" x14ac:dyDescent="0.2">
      <c r="A33" s="222"/>
      <c r="B33" s="106"/>
      <c r="C33" s="106"/>
      <c r="D33" s="116"/>
      <c r="E33" s="116"/>
      <c r="F33" s="116"/>
      <c r="G33" s="116"/>
      <c r="H33" s="162"/>
      <c r="I33" s="2"/>
      <c r="J33" s="2"/>
      <c r="K33" s="2"/>
      <c r="L33" s="2"/>
      <c r="M33" s="2"/>
      <c r="N33" s="2"/>
      <c r="O33" s="2"/>
      <c r="P33" s="2"/>
      <c r="Q33" s="2"/>
      <c r="R33" s="2"/>
      <c r="S33" s="2"/>
      <c r="T33" s="2"/>
      <c r="U33" s="2"/>
      <c r="V33" s="2"/>
      <c r="W33" s="2"/>
      <c r="X33" s="2"/>
      <c r="Y33" s="2"/>
      <c r="Z33" s="2"/>
    </row>
    <row r="34" spans="1:26" ht="13.5" hidden="1" customHeight="1" x14ac:dyDescent="0.2">
      <c r="A34" s="222"/>
      <c r="B34" s="216"/>
      <c r="C34" s="216"/>
      <c r="D34" s="216"/>
      <c r="E34" s="216"/>
      <c r="F34" s="216"/>
      <c r="G34" s="216"/>
      <c r="H34" s="162"/>
      <c r="I34" s="2"/>
      <c r="J34" s="2"/>
      <c r="K34" s="2"/>
      <c r="L34" s="2"/>
      <c r="M34" s="2"/>
      <c r="N34" s="2"/>
      <c r="O34" s="2"/>
      <c r="P34" s="2"/>
      <c r="Q34" s="2"/>
      <c r="R34" s="2"/>
      <c r="S34" s="2"/>
      <c r="T34" s="2"/>
      <c r="U34" s="2"/>
      <c r="V34" s="2"/>
      <c r="W34" s="2"/>
      <c r="X34" s="2"/>
      <c r="Y34" s="2"/>
      <c r="Z34" s="2"/>
    </row>
    <row r="35" spans="1:26" ht="12.75" customHeight="1" x14ac:dyDescent="0.2">
      <c r="A35" s="223" t="s">
        <v>168</v>
      </c>
      <c r="B35" s="224">
        <f>B30+B32</f>
        <v>0</v>
      </c>
      <c r="C35" s="224">
        <f t="shared" ref="C35:G35" si="3">C30+C32</f>
        <v>-584585.04999999993</v>
      </c>
      <c r="D35" s="224">
        <f t="shared" si="3"/>
        <v>-907861.6</v>
      </c>
      <c r="E35" s="224">
        <f t="shared" si="3"/>
        <v>-1207229.6500000001</v>
      </c>
      <c r="F35" s="224">
        <f t="shared" si="3"/>
        <v>-1522779.2</v>
      </c>
      <c r="G35" s="224">
        <f t="shared" si="3"/>
        <v>-1854600.25</v>
      </c>
      <c r="H35" s="162"/>
      <c r="I35" s="2"/>
      <c r="J35" s="2"/>
      <c r="K35" s="2"/>
      <c r="L35" s="2"/>
      <c r="M35" s="2"/>
      <c r="N35" s="2"/>
      <c r="O35" s="2"/>
      <c r="P35" s="2"/>
      <c r="Q35" s="2"/>
      <c r="R35" s="2"/>
      <c r="S35" s="2"/>
      <c r="T35" s="2"/>
      <c r="U35" s="2"/>
      <c r="V35" s="2"/>
      <c r="W35" s="2"/>
      <c r="X35" s="2"/>
      <c r="Y35" s="2"/>
      <c r="Z35" s="2"/>
    </row>
    <row r="36" spans="1:26" ht="12.75" customHeight="1" x14ac:dyDescent="0.2">
      <c r="A36" s="223"/>
      <c r="B36" s="225"/>
      <c r="C36" s="225"/>
      <c r="D36" s="225"/>
      <c r="E36" s="225"/>
      <c r="F36" s="225"/>
      <c r="G36" s="225"/>
      <c r="H36" s="162"/>
      <c r="I36" s="2"/>
      <c r="J36" s="2"/>
      <c r="K36" s="2"/>
      <c r="L36" s="2"/>
      <c r="M36" s="2"/>
      <c r="N36" s="2"/>
      <c r="O36" s="2"/>
      <c r="P36" s="2"/>
      <c r="Q36" s="2"/>
      <c r="R36" s="2"/>
      <c r="S36" s="2"/>
      <c r="T36" s="2"/>
      <c r="U36" s="2"/>
      <c r="V36" s="2"/>
      <c r="W36" s="2"/>
      <c r="X36" s="2"/>
      <c r="Y36" s="2"/>
      <c r="Z36" s="2"/>
    </row>
    <row r="37" spans="1:26" ht="3" customHeight="1" x14ac:dyDescent="0.2">
      <c r="A37" s="223"/>
      <c r="B37" s="225"/>
      <c r="C37" s="225"/>
      <c r="D37" s="225"/>
      <c r="E37" s="225"/>
      <c r="F37" s="225"/>
      <c r="G37" s="225"/>
      <c r="H37" s="162"/>
      <c r="I37" s="2"/>
      <c r="J37" s="2"/>
      <c r="K37" s="2"/>
      <c r="L37" s="2"/>
      <c r="M37" s="2"/>
      <c r="N37" s="2"/>
      <c r="O37" s="2"/>
      <c r="P37" s="2"/>
      <c r="Q37" s="2"/>
      <c r="R37" s="2"/>
      <c r="S37" s="2"/>
      <c r="T37" s="2"/>
      <c r="U37" s="2"/>
      <c r="V37" s="2"/>
      <c r="W37" s="2"/>
      <c r="X37" s="2"/>
      <c r="Y37" s="2"/>
      <c r="Z37" s="2"/>
    </row>
    <row r="38" spans="1:26" ht="12.75" customHeight="1" x14ac:dyDescent="0.2">
      <c r="A38" s="187" t="s">
        <v>169</v>
      </c>
      <c r="B38" s="225">
        <f>'Page 10-6 yr Budget-detail'!B85</f>
        <v>0</v>
      </c>
      <c r="C38" s="225">
        <f>'Page 10-6 yr Budget-detail'!C85</f>
        <v>0</v>
      </c>
      <c r="D38" s="225">
        <f>'Page 10-6 yr Budget-detail'!D85</f>
        <v>-584585.04999999993</v>
      </c>
      <c r="E38" s="225">
        <f>'Page 10-6 yr Budget-detail'!E85</f>
        <v>-1492446.65</v>
      </c>
      <c r="F38" s="225">
        <f>'Page 10-6 yr Budget-detail'!F85</f>
        <v>-2699676.3</v>
      </c>
      <c r="G38" s="225">
        <f>'Page 10-6 yr Budget-detail'!G85</f>
        <v>-4222455.5</v>
      </c>
      <c r="H38" s="162"/>
      <c r="I38" s="2"/>
      <c r="J38" s="2"/>
      <c r="K38" s="2"/>
      <c r="L38" s="2"/>
      <c r="M38" s="2"/>
      <c r="N38" s="2"/>
      <c r="O38" s="2"/>
      <c r="P38" s="2"/>
      <c r="Q38" s="2"/>
      <c r="R38" s="2"/>
      <c r="S38" s="2"/>
      <c r="T38" s="2"/>
      <c r="U38" s="2"/>
      <c r="V38" s="2"/>
      <c r="W38" s="2"/>
      <c r="X38" s="2"/>
      <c r="Y38" s="2"/>
      <c r="Z38" s="2"/>
    </row>
    <row r="39" spans="1:26" ht="3" customHeight="1" x14ac:dyDescent="0.2">
      <c r="A39" s="187"/>
      <c r="B39" s="225"/>
      <c r="C39" s="225"/>
      <c r="D39" s="225"/>
      <c r="E39" s="225"/>
      <c r="F39" s="225"/>
      <c r="G39" s="225"/>
      <c r="H39" s="162"/>
      <c r="I39" s="2"/>
      <c r="J39" s="2"/>
      <c r="K39" s="2"/>
      <c r="L39" s="2"/>
      <c r="M39" s="2"/>
      <c r="N39" s="2"/>
      <c r="O39" s="2"/>
      <c r="P39" s="2"/>
      <c r="Q39" s="2"/>
      <c r="R39" s="2"/>
      <c r="S39" s="2"/>
      <c r="T39" s="2"/>
      <c r="U39" s="2"/>
      <c r="V39" s="2"/>
      <c r="W39" s="2"/>
      <c r="X39" s="2"/>
      <c r="Y39" s="2"/>
      <c r="Z39" s="2"/>
    </row>
    <row r="40" spans="1:26" ht="12.75" customHeight="1" x14ac:dyDescent="0.2">
      <c r="A40" s="187" t="s">
        <v>170</v>
      </c>
      <c r="B40" s="225">
        <f>'Page 10-6 yr Budget-detail'!B87</f>
        <v>0</v>
      </c>
      <c r="C40" s="225">
        <f>'Page 10-6 yr Budget-detail'!C87</f>
        <v>-584585.04999999993</v>
      </c>
      <c r="D40" s="225">
        <f>'Page 10-6 yr Budget-detail'!D87</f>
        <v>-1492446.65</v>
      </c>
      <c r="E40" s="225">
        <f>'Page 10-6 yr Budget-detail'!E87</f>
        <v>-2699676.3</v>
      </c>
      <c r="F40" s="225">
        <f>'Page 10-6 yr Budget-detail'!F87</f>
        <v>-4222455.5</v>
      </c>
      <c r="G40" s="225">
        <f>'Page 10-6 yr Budget-detail'!G87</f>
        <v>-6077055.75</v>
      </c>
      <c r="H40" s="162"/>
      <c r="I40" s="2"/>
      <c r="J40" s="2"/>
      <c r="K40" s="2"/>
      <c r="L40" s="2"/>
      <c r="M40" s="2"/>
      <c r="N40" s="2"/>
      <c r="O40" s="2"/>
      <c r="P40" s="2"/>
      <c r="Q40" s="2"/>
      <c r="R40" s="2"/>
      <c r="S40" s="2"/>
      <c r="T40" s="2"/>
      <c r="U40" s="2"/>
      <c r="V40" s="2"/>
      <c r="W40" s="2"/>
      <c r="X40" s="2"/>
      <c r="Y40" s="2"/>
      <c r="Z40" s="2"/>
    </row>
    <row r="41" spans="1:26" ht="12.75" customHeight="1" x14ac:dyDescent="0.2">
      <c r="A41" s="222" t="s">
        <v>239</v>
      </c>
      <c r="B41" s="226">
        <f>'Page 10-6 yr Budget-detail'!B88</f>
        <v>0</v>
      </c>
      <c r="C41" s="226">
        <f>'Page 10-6 yr Budget-detail'!C88</f>
        <v>68797.551500000001</v>
      </c>
      <c r="D41" s="226">
        <f>'Page 10-6 yr Budget-detail'!D88</f>
        <v>27295.847999999998</v>
      </c>
      <c r="E41" s="226">
        <f>'Page 10-6 yr Budget-detail'!E88</f>
        <v>36276.889500000005</v>
      </c>
      <c r="F41" s="226">
        <f>'Page 10-6 yr Budget-detail'!F88</f>
        <v>45743.375999999997</v>
      </c>
      <c r="G41" s="226">
        <f>'Page 10-6 yr Budget-detail'!G88</f>
        <v>55698.0075</v>
      </c>
      <c r="H41" s="162"/>
      <c r="I41" s="2"/>
      <c r="J41" s="358" t="s">
        <v>242</v>
      </c>
      <c r="K41" s="2"/>
      <c r="L41" s="2"/>
      <c r="M41" s="2"/>
      <c r="N41" s="2"/>
      <c r="O41" s="2"/>
      <c r="P41" s="2"/>
      <c r="Q41" s="2"/>
      <c r="R41" s="2"/>
      <c r="S41" s="2"/>
      <c r="T41" s="2"/>
      <c r="U41" s="2"/>
      <c r="V41" s="2"/>
      <c r="W41" s="2"/>
      <c r="X41" s="2"/>
      <c r="Y41" s="2"/>
      <c r="Z41" s="2"/>
    </row>
    <row r="42" spans="1:26" ht="12.75" customHeight="1" x14ac:dyDescent="0.2">
      <c r="A42" s="222" t="s">
        <v>240</v>
      </c>
      <c r="B42" s="226">
        <f>'Page 10-6 yr Budget-detail'!B89</f>
        <v>0</v>
      </c>
      <c r="C42" s="226">
        <f>'Page 10-6 yr Budget-detail'!C89</f>
        <v>-653382.60149999987</v>
      </c>
      <c r="D42" s="226">
        <f>'Page 10-6 yr Budget-detail'!D89</f>
        <v>-1519742.4979999999</v>
      </c>
      <c r="E42" s="226">
        <f>'Page 10-6 yr Budget-detail'!E89</f>
        <v>-2735953.1894999999</v>
      </c>
      <c r="F42" s="226">
        <f>'Page 10-6 yr Budget-detail'!F89</f>
        <v>-4268198.8760000002</v>
      </c>
      <c r="G42" s="226">
        <f>'Page 10-6 yr Budget-detail'!G89</f>
        <v>-6132753.7575000003</v>
      </c>
      <c r="H42" s="162"/>
      <c r="I42" s="2"/>
      <c r="J42" s="2"/>
      <c r="K42" s="2"/>
      <c r="L42" s="2"/>
      <c r="M42" s="2"/>
      <c r="N42" s="2"/>
      <c r="O42" s="2"/>
      <c r="P42" s="2"/>
      <c r="Q42" s="2"/>
      <c r="R42" s="2"/>
      <c r="S42" s="2"/>
      <c r="T42" s="2"/>
      <c r="U42" s="2"/>
      <c r="V42" s="2"/>
      <c r="W42" s="2"/>
      <c r="X42" s="2"/>
      <c r="Y42" s="2"/>
      <c r="Z42" s="2"/>
    </row>
    <row r="43" spans="1:26" ht="12.75" customHeight="1" x14ac:dyDescent="0.2">
      <c r="A43" s="227" t="s">
        <v>241</v>
      </c>
      <c r="B43" s="228" t="str">
        <f>IFERROR('Page 10-6 yr Budget-detail'!B90,"N/A")</f>
        <v>N/A</v>
      </c>
      <c r="C43" s="228">
        <f>'Page 10-6 yr Budget-detail'!C90</f>
        <v>-1.0427676202935259</v>
      </c>
      <c r="D43" s="228">
        <f>'Page 10-6 yr Budget-detail'!D90</f>
        <v>-1.6703007336500408</v>
      </c>
      <c r="E43" s="228">
        <f>'Page 10-6 yr Budget-detail'!E90</f>
        <v>-2.2625588030362964</v>
      </c>
      <c r="F43" s="228">
        <f>'Page 10-6 yr Budget-detail'!F90</f>
        <v>-2.7992242260387603</v>
      </c>
      <c r="G43" s="228">
        <f>'Page 10-6 yr Budget-detail'!G90</f>
        <v>-3.3032171343831287</v>
      </c>
      <c r="H43" s="229"/>
      <c r="I43" s="2"/>
      <c r="J43" s="2"/>
      <c r="K43" s="2"/>
      <c r="L43" s="2"/>
      <c r="M43" s="2"/>
      <c r="N43" s="2"/>
      <c r="O43" s="2"/>
      <c r="P43" s="2"/>
      <c r="Q43" s="2"/>
      <c r="R43" s="2"/>
      <c r="S43" s="2"/>
      <c r="T43" s="2"/>
      <c r="U43" s="2"/>
      <c r="V43" s="2"/>
      <c r="W43" s="2"/>
      <c r="X43" s="2"/>
      <c r="Y43" s="2"/>
      <c r="Z43" s="2"/>
    </row>
  </sheetData>
  <printOptions horizontalCentered="1"/>
  <pageMargins left="0.17013888888888901" right="0.17013888888888901" top="0.45" bottom="0.15972222222222199" header="0.51180555555555496" footer="0.51180555555555496"/>
  <pageSetup firstPageNumber="0" orientation="landscape" horizontalDpi="300" verticalDpi="30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5"/>
  <sheetViews>
    <sheetView tabSelected="1" zoomScale="99" zoomScaleNormal="99" zoomScalePageLayoutView="110" workbookViewId="0">
      <selection activeCell="A6" activeCellId="1" sqref="A2 A6:A21"/>
    </sheetView>
  </sheetViews>
  <sheetFormatPr defaultColWidth="8.7109375" defaultRowHeight="12.75" x14ac:dyDescent="0.2"/>
  <cols>
    <col min="1" max="1" width="52" customWidth="1"/>
    <col min="2" max="6" width="11.42578125" customWidth="1"/>
    <col min="7" max="26" width="8.7109375" customWidth="1"/>
    <col min="27" max="1025" width="14.42578125" customWidth="1"/>
  </cols>
  <sheetData>
    <row r="1" spans="1:26" ht="12.75" customHeight="1" x14ac:dyDescent="0.2">
      <c r="A1" s="1" t="s">
        <v>205</v>
      </c>
      <c r="B1" s="230" t="s">
        <v>228</v>
      </c>
      <c r="C1" s="230" t="s">
        <v>229</v>
      </c>
      <c r="D1" s="230" t="s">
        <v>230</v>
      </c>
      <c r="E1" s="80"/>
      <c r="F1" s="2"/>
      <c r="G1" s="2"/>
      <c r="H1" s="2"/>
      <c r="I1" s="2"/>
      <c r="J1" s="2"/>
      <c r="K1" s="2"/>
      <c r="L1" s="2"/>
      <c r="M1" s="2"/>
      <c r="N1" s="2"/>
      <c r="O1" s="2"/>
      <c r="P1" s="2"/>
      <c r="Q1" s="2"/>
      <c r="R1" s="2"/>
      <c r="S1" s="2"/>
      <c r="T1" s="2"/>
      <c r="U1" s="2"/>
      <c r="V1" s="2"/>
      <c r="W1" s="2"/>
      <c r="X1" s="2"/>
      <c r="Y1" s="2"/>
      <c r="Z1" s="2"/>
    </row>
    <row r="2" spans="1:26" ht="12.75" customHeight="1" x14ac:dyDescent="0.2">
      <c r="A2" s="361" t="s">
        <v>206</v>
      </c>
      <c r="B2" s="80"/>
      <c r="C2" s="80"/>
      <c r="D2" s="80"/>
      <c r="E2" s="80"/>
      <c r="F2" s="2"/>
      <c r="G2" s="2"/>
      <c r="H2" s="2"/>
      <c r="I2" s="2"/>
      <c r="J2" s="2"/>
      <c r="K2" s="2"/>
      <c r="L2" s="2"/>
      <c r="M2" s="2"/>
      <c r="N2" s="2"/>
      <c r="O2" s="2"/>
      <c r="P2" s="2"/>
      <c r="Q2" s="2"/>
      <c r="R2" s="2"/>
      <c r="S2" s="2"/>
      <c r="T2" s="2"/>
      <c r="U2" s="2"/>
      <c r="V2" s="2"/>
      <c r="W2" s="2"/>
      <c r="X2" s="2"/>
      <c r="Y2" s="2"/>
      <c r="Z2" s="2"/>
    </row>
    <row r="3" spans="1:26" ht="12.75" customHeight="1" x14ac:dyDescent="0.2">
      <c r="A3" s="2"/>
      <c r="B3" s="80"/>
      <c r="C3" s="80"/>
      <c r="D3" s="80"/>
      <c r="E3" s="80"/>
      <c r="F3" s="2"/>
      <c r="G3" s="2"/>
      <c r="H3" s="2"/>
      <c r="I3" s="2"/>
      <c r="J3" s="2"/>
      <c r="K3" s="2"/>
      <c r="L3" s="2"/>
      <c r="M3" s="2"/>
      <c r="N3" s="2"/>
      <c r="O3" s="2"/>
      <c r="P3" s="2"/>
      <c r="Q3" s="2"/>
      <c r="R3" s="2"/>
      <c r="S3" s="2"/>
      <c r="T3" s="2"/>
      <c r="U3" s="2"/>
      <c r="V3" s="2"/>
      <c r="W3" s="2"/>
      <c r="X3" s="2"/>
      <c r="Y3" s="2"/>
      <c r="Z3" s="2"/>
    </row>
    <row r="4" spans="1:26" ht="12.75" customHeight="1" x14ac:dyDescent="0.2">
      <c r="A4" s="1" t="s">
        <v>122</v>
      </c>
      <c r="B4" s="260"/>
      <c r="C4" s="260"/>
      <c r="D4" s="260"/>
      <c r="E4" s="231"/>
      <c r="F4" s="1"/>
      <c r="G4" s="1"/>
      <c r="H4" s="1"/>
      <c r="I4" s="1"/>
      <c r="J4" s="1"/>
      <c r="K4" s="1"/>
      <c r="L4" s="1"/>
      <c r="M4" s="1"/>
      <c r="N4" s="1"/>
      <c r="O4" s="1"/>
      <c r="P4" s="1"/>
      <c r="Q4" s="1"/>
      <c r="R4" s="1"/>
      <c r="S4" s="1"/>
      <c r="T4" s="1"/>
      <c r="U4" s="1"/>
      <c r="V4" s="1"/>
      <c r="W4" s="1"/>
      <c r="X4" s="1"/>
      <c r="Y4" s="1"/>
      <c r="Z4" s="1"/>
    </row>
    <row r="5" spans="1:26" ht="12.75" customHeight="1" x14ac:dyDescent="0.2">
      <c r="A5" s="2"/>
      <c r="B5" s="80"/>
      <c r="C5" s="80"/>
      <c r="D5" s="80"/>
      <c r="E5" s="80"/>
      <c r="F5" s="2"/>
      <c r="G5" s="2"/>
      <c r="H5" s="2"/>
      <c r="I5" s="2"/>
      <c r="J5" s="2"/>
      <c r="K5" s="2"/>
      <c r="L5" s="2"/>
      <c r="M5" s="2"/>
      <c r="N5" s="2"/>
      <c r="O5" s="2"/>
      <c r="P5" s="2"/>
      <c r="Q5" s="2"/>
      <c r="R5" s="2"/>
      <c r="S5" s="2"/>
      <c r="T5" s="2"/>
      <c r="U5" s="2"/>
      <c r="V5" s="2"/>
      <c r="W5" s="2"/>
      <c r="X5" s="2"/>
      <c r="Y5" s="2"/>
      <c r="Z5" s="2"/>
    </row>
    <row r="6" spans="1:26" ht="12.75" customHeight="1" x14ac:dyDescent="0.2">
      <c r="A6" s="361" t="s">
        <v>207</v>
      </c>
      <c r="B6" s="261"/>
      <c r="C6" s="261"/>
      <c r="D6" s="261"/>
      <c r="E6" s="80"/>
      <c r="F6" s="2"/>
      <c r="G6" s="2"/>
      <c r="H6" s="2"/>
      <c r="I6" s="2"/>
      <c r="J6" s="2"/>
      <c r="K6" s="2"/>
      <c r="L6" s="2"/>
      <c r="M6" s="2"/>
      <c r="N6" s="2"/>
      <c r="O6" s="2"/>
      <c r="P6" s="2"/>
      <c r="Q6" s="2"/>
      <c r="R6" s="2"/>
      <c r="S6" s="2"/>
      <c r="T6" s="2"/>
      <c r="U6" s="2"/>
      <c r="V6" s="2"/>
      <c r="W6" s="2"/>
      <c r="X6" s="2"/>
      <c r="Y6" s="2"/>
      <c r="Z6" s="2"/>
    </row>
    <row r="7" spans="1:26" ht="12.75" customHeight="1" x14ac:dyDescent="0.2">
      <c r="A7" s="361" t="s">
        <v>208</v>
      </c>
      <c r="B7" s="261"/>
      <c r="C7" s="261"/>
      <c r="D7" s="261"/>
      <c r="E7" s="80"/>
      <c r="F7" s="2"/>
      <c r="G7" s="2"/>
      <c r="H7" s="2"/>
      <c r="I7" s="2"/>
      <c r="J7" s="2"/>
      <c r="K7" s="2"/>
      <c r="L7" s="2"/>
      <c r="M7" s="2"/>
      <c r="N7" s="2"/>
      <c r="O7" s="2"/>
      <c r="P7" s="2"/>
      <c r="Q7" s="2"/>
      <c r="R7" s="2"/>
      <c r="S7" s="2"/>
      <c r="T7" s="2"/>
      <c r="U7" s="2"/>
      <c r="V7" s="2"/>
      <c r="W7" s="2"/>
      <c r="X7" s="2"/>
      <c r="Y7" s="2"/>
      <c r="Z7" s="2"/>
    </row>
    <row r="8" spans="1:26" ht="12.75" customHeight="1" x14ac:dyDescent="0.2">
      <c r="A8" s="361" t="s">
        <v>209</v>
      </c>
      <c r="B8" s="261"/>
      <c r="C8" s="261"/>
      <c r="D8" s="261"/>
      <c r="E8" s="80"/>
      <c r="F8" s="2"/>
      <c r="G8" s="2"/>
      <c r="H8" s="2"/>
      <c r="I8" s="2"/>
      <c r="J8" s="2"/>
      <c r="K8" s="2"/>
      <c r="L8" s="2"/>
      <c r="M8" s="2"/>
      <c r="N8" s="2"/>
      <c r="O8" s="2"/>
      <c r="P8" s="2"/>
      <c r="Q8" s="2"/>
      <c r="R8" s="2"/>
      <c r="S8" s="2"/>
      <c r="T8" s="2"/>
      <c r="U8" s="2"/>
      <c r="V8" s="2"/>
      <c r="W8" s="2"/>
      <c r="X8" s="2"/>
      <c r="Y8" s="2"/>
      <c r="Z8" s="2"/>
    </row>
    <row r="9" spans="1:26" ht="12.75" customHeight="1" x14ac:dyDescent="0.2">
      <c r="A9" s="361" t="s">
        <v>210</v>
      </c>
      <c r="B9" s="261"/>
      <c r="C9" s="261"/>
      <c r="D9" s="261"/>
      <c r="E9" s="80"/>
      <c r="F9" s="2"/>
      <c r="G9" s="2"/>
      <c r="H9" s="2"/>
      <c r="I9" s="2"/>
      <c r="J9" s="2"/>
      <c r="K9" s="2"/>
      <c r="L9" s="2"/>
      <c r="M9" s="2"/>
      <c r="N9" s="2"/>
      <c r="O9" s="2"/>
      <c r="P9" s="2"/>
      <c r="Q9" s="2"/>
      <c r="R9" s="2"/>
      <c r="S9" s="2"/>
      <c r="T9" s="2"/>
      <c r="U9" s="2"/>
      <c r="V9" s="2"/>
      <c r="W9" s="2"/>
      <c r="X9" s="2"/>
      <c r="Y9" s="2"/>
      <c r="Z9" s="2"/>
    </row>
    <row r="10" spans="1:26" ht="12.75" customHeight="1" x14ac:dyDescent="0.2">
      <c r="A10" s="361" t="s">
        <v>211</v>
      </c>
      <c r="B10" s="261"/>
      <c r="C10" s="261"/>
      <c r="D10" s="261"/>
      <c r="E10" s="80"/>
      <c r="F10" s="2"/>
      <c r="G10" s="2"/>
      <c r="H10" s="2"/>
      <c r="I10" s="2"/>
      <c r="J10" s="2"/>
      <c r="K10" s="2"/>
      <c r="L10" s="2"/>
      <c r="M10" s="2"/>
      <c r="N10" s="2"/>
      <c r="O10" s="2"/>
      <c r="P10" s="2"/>
      <c r="Q10" s="2"/>
      <c r="R10" s="2"/>
      <c r="S10" s="2"/>
      <c r="T10" s="2"/>
      <c r="U10" s="2"/>
      <c r="V10" s="2"/>
      <c r="W10" s="2"/>
      <c r="X10" s="2"/>
      <c r="Y10" s="2"/>
      <c r="Z10" s="2"/>
    </row>
    <row r="11" spans="1:26" ht="12.75" customHeight="1" x14ac:dyDescent="0.2">
      <c r="A11" s="361" t="s">
        <v>212</v>
      </c>
      <c r="B11" s="261"/>
      <c r="C11" s="261"/>
      <c r="D11" s="261"/>
      <c r="E11" s="80"/>
      <c r="F11" s="2"/>
      <c r="G11" s="2"/>
      <c r="H11" s="2"/>
      <c r="I11" s="2"/>
      <c r="J11" s="2"/>
      <c r="K11" s="2"/>
      <c r="L11" s="2"/>
      <c r="M11" s="2"/>
      <c r="N11" s="2"/>
      <c r="O11" s="2"/>
      <c r="P11" s="2"/>
      <c r="Q11" s="2"/>
      <c r="R11" s="2"/>
      <c r="S11" s="2"/>
      <c r="T11" s="2"/>
      <c r="U11" s="2"/>
      <c r="V11" s="2"/>
      <c r="W11" s="2"/>
      <c r="X11" s="2"/>
      <c r="Y11" s="2"/>
      <c r="Z11" s="2"/>
    </row>
    <row r="12" spans="1:26" ht="12.75" customHeight="1" x14ac:dyDescent="0.2">
      <c r="A12" s="361" t="s">
        <v>213</v>
      </c>
      <c r="B12" s="261"/>
      <c r="C12" s="261"/>
      <c r="D12" s="261"/>
      <c r="E12" s="80"/>
      <c r="F12" s="2"/>
      <c r="G12" s="2"/>
      <c r="H12" s="2"/>
      <c r="I12" s="2"/>
      <c r="J12" s="2"/>
      <c r="K12" s="2"/>
      <c r="L12" s="2"/>
      <c r="M12" s="2"/>
      <c r="N12" s="2"/>
      <c r="O12" s="2"/>
      <c r="P12" s="2"/>
      <c r="Q12" s="2"/>
      <c r="R12" s="2"/>
      <c r="S12" s="2"/>
      <c r="T12" s="2"/>
      <c r="U12" s="2"/>
      <c r="V12" s="2"/>
      <c r="W12" s="2"/>
      <c r="X12" s="2"/>
      <c r="Y12" s="2"/>
      <c r="Z12" s="2"/>
    </row>
    <row r="13" spans="1:26" ht="12.75" customHeight="1" x14ac:dyDescent="0.2">
      <c r="A13" s="361" t="s">
        <v>214</v>
      </c>
      <c r="B13" s="261"/>
      <c r="C13" s="261"/>
      <c r="D13" s="261"/>
      <c r="E13" s="80"/>
      <c r="F13" s="2"/>
      <c r="G13" s="2"/>
      <c r="H13" s="2"/>
      <c r="I13" s="2"/>
      <c r="J13" s="2"/>
      <c r="K13" s="2"/>
      <c r="L13" s="2"/>
      <c r="M13" s="2"/>
      <c r="N13" s="2"/>
      <c r="O13" s="2"/>
      <c r="P13" s="2"/>
      <c r="Q13" s="2"/>
      <c r="R13" s="2"/>
      <c r="S13" s="2"/>
      <c r="T13" s="2"/>
      <c r="U13" s="2"/>
      <c r="V13" s="2"/>
      <c r="W13" s="2"/>
      <c r="X13" s="2"/>
      <c r="Y13" s="2"/>
      <c r="Z13" s="2"/>
    </row>
    <row r="14" spans="1:26" ht="12.75" customHeight="1" x14ac:dyDescent="0.2">
      <c r="A14" s="361" t="s">
        <v>215</v>
      </c>
      <c r="B14" s="261"/>
      <c r="C14" s="261"/>
      <c r="D14" s="261"/>
      <c r="E14" s="80"/>
      <c r="F14" s="2"/>
      <c r="G14" s="2"/>
      <c r="H14" s="2"/>
      <c r="I14" s="2"/>
      <c r="J14" s="2"/>
      <c r="K14" s="2"/>
      <c r="L14" s="2"/>
      <c r="M14" s="2"/>
      <c r="N14" s="2"/>
      <c r="O14" s="2"/>
      <c r="P14" s="2"/>
      <c r="Q14" s="2"/>
      <c r="R14" s="2"/>
      <c r="S14" s="2"/>
      <c r="T14" s="2"/>
      <c r="U14" s="2"/>
      <c r="V14" s="2"/>
      <c r="W14" s="2"/>
      <c r="X14" s="2"/>
      <c r="Y14" s="2"/>
      <c r="Z14" s="2"/>
    </row>
    <row r="15" spans="1:26" ht="12.75" customHeight="1" x14ac:dyDescent="0.2">
      <c r="A15" s="361" t="s">
        <v>216</v>
      </c>
      <c r="B15" s="261"/>
      <c r="C15" s="261"/>
      <c r="D15" s="261"/>
      <c r="E15" s="80"/>
      <c r="F15" s="2"/>
      <c r="G15" s="2"/>
      <c r="H15" s="2"/>
      <c r="I15" s="2"/>
      <c r="J15" s="2"/>
      <c r="K15" s="2"/>
      <c r="L15" s="2"/>
      <c r="M15" s="2"/>
      <c r="N15" s="2"/>
      <c r="O15" s="2"/>
      <c r="P15" s="2"/>
      <c r="Q15" s="2"/>
      <c r="R15" s="2"/>
      <c r="S15" s="2"/>
      <c r="T15" s="2"/>
      <c r="U15" s="2"/>
      <c r="V15" s="2"/>
      <c r="W15" s="2"/>
      <c r="X15" s="2"/>
      <c r="Y15" s="2"/>
      <c r="Z15" s="2"/>
    </row>
    <row r="16" spans="1:26" ht="12.75" customHeight="1" x14ac:dyDescent="0.2">
      <c r="A16" s="361" t="s">
        <v>217</v>
      </c>
      <c r="B16" s="261"/>
      <c r="C16" s="261"/>
      <c r="D16" s="261"/>
      <c r="E16" s="80"/>
      <c r="F16" s="2"/>
      <c r="G16" s="2"/>
      <c r="H16" s="2"/>
      <c r="I16" s="2"/>
      <c r="J16" s="2"/>
      <c r="K16" s="2"/>
      <c r="L16" s="2"/>
      <c r="M16" s="2"/>
      <c r="N16" s="2"/>
      <c r="O16" s="2"/>
      <c r="P16" s="2"/>
      <c r="Q16" s="2"/>
      <c r="R16" s="2"/>
      <c r="S16" s="2"/>
      <c r="T16" s="2"/>
      <c r="U16" s="2"/>
      <c r="V16" s="2"/>
      <c r="W16" s="2"/>
      <c r="X16" s="2"/>
      <c r="Y16" s="2"/>
      <c r="Z16" s="2"/>
    </row>
    <row r="17" spans="1:26" ht="12.75" customHeight="1" x14ac:dyDescent="0.2">
      <c r="A17" s="361" t="s">
        <v>218</v>
      </c>
      <c r="B17" s="261"/>
      <c r="C17" s="261"/>
      <c r="D17" s="261"/>
      <c r="E17" s="80"/>
      <c r="F17" s="2"/>
      <c r="G17" s="2"/>
      <c r="H17" s="2"/>
      <c r="I17" s="2"/>
      <c r="J17" s="2"/>
      <c r="K17" s="2"/>
      <c r="L17" s="2"/>
      <c r="M17" s="2"/>
      <c r="N17" s="2"/>
      <c r="O17" s="2"/>
      <c r="P17" s="2"/>
      <c r="Q17" s="2"/>
      <c r="R17" s="2"/>
      <c r="S17" s="2"/>
      <c r="T17" s="2"/>
      <c r="U17" s="2"/>
      <c r="V17" s="2"/>
      <c r="W17" s="2"/>
      <c r="X17" s="2"/>
      <c r="Y17" s="2"/>
      <c r="Z17" s="2"/>
    </row>
    <row r="18" spans="1:26" ht="12.75" customHeight="1" x14ac:dyDescent="0.2">
      <c r="A18" s="361" t="s">
        <v>219</v>
      </c>
      <c r="B18" s="261"/>
      <c r="C18" s="261"/>
      <c r="D18" s="261"/>
      <c r="E18" s="80"/>
      <c r="F18" s="2"/>
      <c r="G18" s="2"/>
      <c r="H18" s="2"/>
      <c r="I18" s="2"/>
      <c r="J18" s="2"/>
      <c r="K18" s="2"/>
      <c r="L18" s="2"/>
      <c r="M18" s="2"/>
      <c r="N18" s="2"/>
      <c r="O18" s="2"/>
      <c r="P18" s="2"/>
      <c r="Q18" s="2"/>
      <c r="R18" s="2"/>
      <c r="S18" s="2"/>
      <c r="T18" s="2"/>
      <c r="U18" s="2"/>
      <c r="V18" s="2"/>
      <c r="W18" s="2"/>
      <c r="X18" s="2"/>
      <c r="Y18" s="2"/>
      <c r="Z18" s="2"/>
    </row>
    <row r="19" spans="1:26" ht="12.75" customHeight="1" x14ac:dyDescent="0.2">
      <c r="A19" s="361" t="s">
        <v>220</v>
      </c>
      <c r="B19" s="261"/>
      <c r="C19" s="261"/>
      <c r="D19" s="261"/>
      <c r="E19" s="80"/>
      <c r="F19" s="2"/>
      <c r="G19" s="2"/>
      <c r="H19" s="2"/>
      <c r="I19" s="2"/>
      <c r="J19" s="2"/>
      <c r="K19" s="2"/>
      <c r="L19" s="2"/>
      <c r="M19" s="2"/>
      <c r="N19" s="2"/>
      <c r="O19" s="2"/>
      <c r="P19" s="2"/>
      <c r="Q19" s="2"/>
      <c r="R19" s="2"/>
      <c r="S19" s="2"/>
      <c r="T19" s="2"/>
      <c r="U19" s="2"/>
      <c r="V19" s="2"/>
      <c r="W19" s="2"/>
      <c r="X19" s="2"/>
      <c r="Y19" s="2"/>
      <c r="Z19" s="2"/>
    </row>
    <row r="20" spans="1:26" ht="12.75" customHeight="1" x14ac:dyDescent="0.2">
      <c r="A20" s="361" t="s">
        <v>221</v>
      </c>
      <c r="B20" s="261"/>
      <c r="C20" s="261"/>
      <c r="D20" s="261"/>
      <c r="E20" s="80"/>
      <c r="F20" s="2"/>
      <c r="G20" s="2"/>
      <c r="H20" s="2"/>
      <c r="I20" s="2"/>
      <c r="J20" s="2"/>
      <c r="K20" s="2"/>
      <c r="L20" s="2"/>
      <c r="M20" s="2"/>
      <c r="N20" s="2"/>
      <c r="O20" s="2"/>
      <c r="P20" s="2"/>
      <c r="Q20" s="2"/>
      <c r="R20" s="2"/>
      <c r="S20" s="2"/>
      <c r="T20" s="2"/>
      <c r="U20" s="2"/>
      <c r="V20" s="2"/>
      <c r="W20" s="2"/>
      <c r="X20" s="2"/>
      <c r="Y20" s="2"/>
      <c r="Z20" s="2"/>
    </row>
    <row r="21" spans="1:26" ht="12.75" customHeight="1" x14ac:dyDescent="0.2">
      <c r="A21" s="361" t="s">
        <v>222</v>
      </c>
      <c r="B21" s="261"/>
      <c r="C21" s="261"/>
      <c r="D21" s="261"/>
      <c r="E21" s="80"/>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t="s">
        <v>223</v>
      </c>
      <c r="B22" s="261"/>
      <c r="C22" s="261"/>
      <c r="D22" s="261"/>
      <c r="E22" s="80"/>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61"/>
      <c r="C23" s="261"/>
      <c r="D23" s="261"/>
      <c r="E23" s="80"/>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61"/>
      <c r="C24" s="261"/>
      <c r="D24" s="261"/>
      <c r="E24" s="80"/>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61"/>
      <c r="C25" s="261"/>
      <c r="D25" s="261"/>
      <c r="E25" s="80"/>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61"/>
      <c r="C26" s="261"/>
      <c r="D26" s="261"/>
      <c r="E26" s="80"/>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61"/>
      <c r="C27" s="261"/>
      <c r="D27" s="261"/>
      <c r="E27" s="80"/>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61"/>
      <c r="C28" s="261"/>
      <c r="D28" s="261"/>
      <c r="E28" s="80"/>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61"/>
      <c r="C29" s="261"/>
      <c r="D29" s="261"/>
      <c r="E29" s="80"/>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61"/>
      <c r="C30" s="261"/>
      <c r="D30" s="261"/>
      <c r="E30" s="80"/>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61"/>
      <c r="C31" s="261"/>
      <c r="D31" s="261"/>
      <c r="E31" s="80"/>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62"/>
      <c r="C32" s="262"/>
      <c r="D32" s="262"/>
      <c r="E32" s="80"/>
      <c r="F32" s="2"/>
      <c r="G32" s="2"/>
      <c r="H32" s="2"/>
      <c r="I32" s="2"/>
      <c r="J32" s="2"/>
      <c r="K32" s="2"/>
      <c r="L32" s="2"/>
      <c r="M32" s="2"/>
      <c r="N32" s="2"/>
      <c r="O32" s="2"/>
      <c r="P32" s="2"/>
      <c r="Q32" s="2"/>
      <c r="R32" s="2"/>
      <c r="S32" s="2"/>
      <c r="T32" s="2"/>
      <c r="U32" s="2"/>
      <c r="V32" s="2"/>
      <c r="W32" s="2"/>
      <c r="X32" s="2"/>
      <c r="Y32" s="2"/>
      <c r="Z32" s="2"/>
    </row>
    <row r="33" spans="1:26" ht="12.75" customHeight="1" x14ac:dyDescent="0.2">
      <c r="A33" s="1" t="s">
        <v>102</v>
      </c>
      <c r="B33" s="231">
        <f>SUM(B6:B32)</f>
        <v>0</v>
      </c>
      <c r="C33" s="231">
        <f>SUM(C6:C32)</f>
        <v>0</v>
      </c>
      <c r="D33" s="231">
        <f>SUM(D6:D32)</f>
        <v>0</v>
      </c>
      <c r="E33" s="231"/>
      <c r="F33" s="1"/>
      <c r="G33" s="1"/>
      <c r="H33" s="1"/>
      <c r="I33" s="1"/>
      <c r="J33" s="1"/>
      <c r="K33" s="1"/>
      <c r="L33" s="1"/>
      <c r="M33" s="1"/>
      <c r="N33" s="1"/>
      <c r="O33" s="1"/>
      <c r="P33" s="1"/>
      <c r="Q33" s="1"/>
      <c r="R33" s="1"/>
      <c r="S33" s="1"/>
      <c r="T33" s="1"/>
      <c r="U33" s="1"/>
      <c r="V33" s="1"/>
      <c r="W33" s="1"/>
      <c r="X33" s="1"/>
      <c r="Y33" s="1"/>
      <c r="Z33" s="1"/>
    </row>
    <row r="34" spans="1:26" ht="12.75" customHeight="1" x14ac:dyDescent="0.2">
      <c r="A34" s="2"/>
      <c r="B34" s="80"/>
      <c r="C34" s="80"/>
      <c r="D34" s="80"/>
      <c r="E34" s="80"/>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t="s">
        <v>224</v>
      </c>
      <c r="B35" s="80">
        <f>B4-B33</f>
        <v>0</v>
      </c>
      <c r="C35" s="80">
        <f t="shared" ref="C35:D35" si="0">C4-C33</f>
        <v>0</v>
      </c>
      <c r="D35" s="80">
        <f t="shared" si="0"/>
        <v>0</v>
      </c>
      <c r="E35" s="80"/>
      <c r="F35" s="2"/>
      <c r="G35" s="2"/>
      <c r="H35" s="2"/>
      <c r="I35" s="2"/>
      <c r="J35" s="2"/>
      <c r="K35" s="2"/>
      <c r="L35" s="2"/>
      <c r="M35" s="2"/>
      <c r="N35" s="2"/>
      <c r="O35" s="2"/>
      <c r="P35" s="2"/>
      <c r="Q35" s="2"/>
      <c r="R35" s="2"/>
      <c r="S35" s="2"/>
      <c r="T35" s="2"/>
      <c r="U35" s="2"/>
      <c r="V35" s="2"/>
      <c r="W35" s="2"/>
      <c r="X35" s="2"/>
      <c r="Y35" s="2"/>
      <c r="Z35" s="2"/>
    </row>
  </sheetData>
  <pageMargins left="0.7" right="0.7" top="0.75" bottom="0.75" header="0.51180555555555496" footer="0.51180555555555496"/>
  <pageSetup firstPageNumber="0" orientation="portrait" horizontalDpi="300" verticalDpi="3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3"/>
  <sheetViews>
    <sheetView topLeftCell="A10" zoomScale="110" zoomScaleNormal="110" zoomScalePageLayoutView="110" workbookViewId="0">
      <selection activeCell="A28" sqref="A28:H28"/>
    </sheetView>
  </sheetViews>
  <sheetFormatPr defaultColWidth="8.7109375" defaultRowHeight="12.75" x14ac:dyDescent="0.2"/>
  <cols>
    <col min="1" max="11" width="11.42578125" customWidth="1"/>
    <col min="12" max="26" width="8.7109375" customWidth="1"/>
    <col min="27" max="1025" width="14.42578125" customWidth="1"/>
  </cols>
  <sheetData>
    <row r="1" spans="1:26" ht="12.75" customHeight="1" x14ac:dyDescent="0.2">
      <c r="A1" s="8"/>
      <c r="B1" s="8"/>
      <c r="C1" s="8"/>
      <c r="D1" s="8"/>
      <c r="E1" s="8"/>
      <c r="F1" s="8"/>
      <c r="G1" s="8"/>
      <c r="H1" s="8"/>
      <c r="I1" s="2"/>
      <c r="J1" s="2"/>
      <c r="K1" s="2"/>
      <c r="L1" s="2"/>
      <c r="M1" s="2"/>
      <c r="N1" s="2"/>
      <c r="O1" s="2"/>
      <c r="P1" s="2"/>
      <c r="Q1" s="2"/>
      <c r="R1" s="2"/>
      <c r="S1" s="2"/>
      <c r="T1" s="2"/>
      <c r="U1" s="2"/>
      <c r="V1" s="2"/>
      <c r="W1" s="2"/>
      <c r="X1" s="2"/>
      <c r="Y1" s="2"/>
      <c r="Z1" s="2"/>
    </row>
    <row r="2" spans="1:26" ht="12.75" customHeight="1" x14ac:dyDescent="0.2">
      <c r="A2" s="8"/>
      <c r="B2" s="8"/>
      <c r="C2" s="8"/>
      <c r="D2" s="8"/>
      <c r="E2" s="8"/>
      <c r="F2" s="8"/>
      <c r="G2" s="8"/>
      <c r="H2" s="8"/>
      <c r="I2" s="2"/>
      <c r="J2" s="2"/>
      <c r="K2" s="2"/>
      <c r="L2" s="2"/>
      <c r="M2" s="2"/>
      <c r="N2" s="2"/>
      <c r="O2" s="2"/>
      <c r="P2" s="2"/>
      <c r="Q2" s="2"/>
      <c r="R2" s="2"/>
      <c r="S2" s="2"/>
      <c r="T2" s="2"/>
      <c r="U2" s="2"/>
      <c r="V2" s="2"/>
      <c r="W2" s="2"/>
      <c r="X2" s="2"/>
      <c r="Y2" s="2"/>
      <c r="Z2" s="2"/>
    </row>
    <row r="3" spans="1:26" ht="12.75" customHeight="1" x14ac:dyDescent="0.2">
      <c r="A3" s="8"/>
      <c r="B3" s="8"/>
      <c r="C3" s="8"/>
      <c r="D3" s="8"/>
      <c r="E3" s="8"/>
      <c r="F3" s="8"/>
      <c r="G3" s="8"/>
      <c r="H3" s="8"/>
      <c r="I3" s="2"/>
      <c r="J3" s="2"/>
      <c r="K3" s="2"/>
      <c r="L3" s="2"/>
      <c r="M3" s="2"/>
      <c r="N3" s="2"/>
      <c r="O3" s="2"/>
      <c r="P3" s="2"/>
      <c r="Q3" s="2"/>
      <c r="R3" s="2"/>
      <c r="S3" s="2"/>
      <c r="T3" s="2"/>
      <c r="U3" s="2"/>
      <c r="V3" s="2"/>
      <c r="W3" s="2"/>
      <c r="X3" s="2"/>
      <c r="Y3" s="2"/>
      <c r="Z3" s="2"/>
    </row>
    <row r="4" spans="1:26" ht="12.75" customHeight="1" x14ac:dyDescent="0.2">
      <c r="A4" s="8"/>
      <c r="B4" s="8"/>
      <c r="C4" s="8"/>
      <c r="D4" s="8"/>
      <c r="E4" s="8"/>
      <c r="F4" s="8"/>
      <c r="G4" s="8"/>
      <c r="H4" s="8"/>
      <c r="I4" s="2"/>
      <c r="J4" s="2"/>
      <c r="K4" s="2"/>
      <c r="L4" s="2"/>
      <c r="M4" s="2"/>
      <c r="N4" s="2"/>
      <c r="O4" s="2"/>
      <c r="P4" s="2"/>
      <c r="Q4" s="2"/>
      <c r="R4" s="2"/>
      <c r="S4" s="2"/>
      <c r="T4" s="2"/>
      <c r="U4" s="2"/>
      <c r="V4" s="2"/>
      <c r="W4" s="2"/>
      <c r="X4" s="2"/>
      <c r="Y4" s="2"/>
      <c r="Z4" s="2"/>
    </row>
    <row r="5" spans="1:26" ht="12.75" customHeight="1" x14ac:dyDescent="0.2">
      <c r="A5" s="8"/>
      <c r="B5" s="8"/>
      <c r="C5" s="8"/>
      <c r="D5" s="8"/>
      <c r="E5" s="8"/>
      <c r="F5" s="8"/>
      <c r="G5" s="8"/>
      <c r="H5" s="8"/>
      <c r="I5" s="2"/>
      <c r="J5" s="2"/>
      <c r="K5" s="2"/>
      <c r="L5" s="2"/>
      <c r="M5" s="2"/>
      <c r="N5" s="2"/>
      <c r="O5" s="2"/>
      <c r="P5" s="2"/>
      <c r="Q5" s="2"/>
      <c r="R5" s="2"/>
      <c r="S5" s="2"/>
      <c r="T5" s="2"/>
      <c r="U5" s="2"/>
      <c r="V5" s="2"/>
      <c r="W5" s="2"/>
      <c r="X5" s="2"/>
      <c r="Y5" s="2"/>
      <c r="Z5" s="2"/>
    </row>
    <row r="6" spans="1:26" ht="12.75" customHeight="1" x14ac:dyDescent="0.2">
      <c r="A6" s="8"/>
      <c r="B6" s="8"/>
      <c r="C6" s="8"/>
      <c r="D6" s="8"/>
      <c r="E6" s="8"/>
      <c r="F6" s="8"/>
      <c r="G6" s="8"/>
      <c r="H6" s="8"/>
      <c r="I6" s="2"/>
      <c r="J6" s="2"/>
      <c r="K6" s="2"/>
      <c r="L6" s="2"/>
      <c r="M6" s="2"/>
      <c r="N6" s="2"/>
      <c r="O6" s="2"/>
      <c r="P6" s="2"/>
      <c r="Q6" s="2"/>
      <c r="R6" s="2"/>
      <c r="S6" s="2"/>
      <c r="T6" s="2"/>
      <c r="U6" s="2"/>
      <c r="V6" s="2"/>
      <c r="W6" s="2"/>
      <c r="X6" s="2"/>
      <c r="Y6" s="2"/>
      <c r="Z6" s="2"/>
    </row>
    <row r="7" spans="1:26" ht="12.75" customHeight="1" x14ac:dyDescent="0.2">
      <c r="A7" s="8"/>
      <c r="B7" s="8"/>
      <c r="C7" s="8"/>
      <c r="D7" s="8"/>
      <c r="E7" s="8"/>
      <c r="F7" s="8"/>
      <c r="G7" s="8"/>
      <c r="H7" s="8"/>
      <c r="I7" s="2"/>
      <c r="J7" s="2"/>
      <c r="K7" s="2"/>
      <c r="L7" s="2"/>
      <c r="M7" s="2"/>
      <c r="N7" s="2"/>
      <c r="O7" s="2"/>
      <c r="P7" s="2"/>
      <c r="Q7" s="2"/>
      <c r="R7" s="2"/>
      <c r="S7" s="2"/>
      <c r="T7" s="2"/>
      <c r="U7" s="2"/>
      <c r="V7" s="2"/>
      <c r="W7" s="2"/>
      <c r="X7" s="2"/>
      <c r="Y7" s="2"/>
      <c r="Z7" s="2"/>
    </row>
    <row r="8" spans="1:26" ht="12.75" customHeight="1" x14ac:dyDescent="0.2">
      <c r="A8" s="8"/>
      <c r="B8" s="8"/>
      <c r="C8" s="8"/>
      <c r="D8" s="8"/>
      <c r="E8" s="8"/>
      <c r="F8" s="8"/>
      <c r="G8" s="8"/>
      <c r="H8" s="8"/>
      <c r="I8" s="2"/>
      <c r="J8" s="2"/>
      <c r="K8" s="2"/>
      <c r="L8" s="2"/>
      <c r="M8" s="2"/>
      <c r="N8" s="2"/>
      <c r="O8" s="2"/>
      <c r="P8" s="2"/>
      <c r="Q8" s="2"/>
      <c r="R8" s="2"/>
      <c r="S8" s="2"/>
      <c r="T8" s="2"/>
      <c r="U8" s="2"/>
      <c r="V8" s="2"/>
      <c r="W8" s="2"/>
      <c r="X8" s="2"/>
      <c r="Y8" s="2"/>
      <c r="Z8" s="2"/>
    </row>
    <row r="9" spans="1:26" ht="12.75" customHeight="1" x14ac:dyDescent="0.2">
      <c r="A9" s="8"/>
      <c r="B9" s="8"/>
      <c r="C9" s="8"/>
      <c r="D9" s="8"/>
      <c r="E9" s="8"/>
      <c r="F9" s="8"/>
      <c r="G9" s="8"/>
      <c r="H9" s="8"/>
      <c r="I9" s="2"/>
      <c r="J9" s="2"/>
      <c r="K9" s="2"/>
      <c r="L9" s="2"/>
      <c r="M9" s="2"/>
      <c r="N9" s="2"/>
      <c r="O9" s="2"/>
      <c r="P9" s="2"/>
      <c r="Q9" s="2"/>
      <c r="R9" s="2"/>
      <c r="S9" s="2"/>
      <c r="T9" s="2"/>
      <c r="U9" s="2"/>
      <c r="V9" s="2"/>
      <c r="W9" s="2"/>
      <c r="X9" s="2"/>
      <c r="Y9" s="2"/>
      <c r="Z9" s="2"/>
    </row>
    <row r="10" spans="1:26" ht="12.75" customHeight="1" x14ac:dyDescent="0.25">
      <c r="A10" s="8"/>
      <c r="B10" s="8"/>
      <c r="C10" s="9" t="s">
        <v>24</v>
      </c>
      <c r="D10" s="10"/>
      <c r="E10" s="9"/>
      <c r="F10" s="8"/>
      <c r="G10" s="8"/>
      <c r="H10" s="8"/>
      <c r="I10" s="2"/>
      <c r="J10" s="2"/>
      <c r="K10" s="2"/>
      <c r="L10" s="2"/>
      <c r="M10" s="2"/>
      <c r="N10" s="2"/>
      <c r="O10" s="2"/>
      <c r="P10" s="2"/>
      <c r="Q10" s="2"/>
      <c r="R10" s="2"/>
      <c r="S10" s="2"/>
      <c r="T10" s="2"/>
      <c r="U10" s="2"/>
      <c r="V10" s="2"/>
      <c r="W10" s="2"/>
      <c r="X10" s="2"/>
      <c r="Y10" s="2"/>
      <c r="Z10" s="2"/>
    </row>
    <row r="11" spans="1:26" ht="12.75" customHeight="1" x14ac:dyDescent="0.2">
      <c r="A11" s="8"/>
      <c r="B11" s="8"/>
      <c r="C11" s="8"/>
      <c r="D11" s="8"/>
      <c r="E11" s="8"/>
      <c r="F11" s="8"/>
      <c r="G11" s="8"/>
      <c r="H11" s="8"/>
      <c r="I11" s="2"/>
      <c r="J11" s="2"/>
      <c r="K11" s="2"/>
      <c r="L11" s="2"/>
      <c r="M11" s="2"/>
      <c r="N11" s="2"/>
      <c r="O11" s="2"/>
      <c r="P11" s="2"/>
      <c r="Q11" s="2"/>
      <c r="R11" s="2"/>
      <c r="S11" s="2"/>
      <c r="T11" s="2"/>
      <c r="U11" s="2"/>
      <c r="V11" s="2"/>
      <c r="W11" s="2"/>
      <c r="X11" s="2"/>
      <c r="Y11" s="2"/>
      <c r="Z11" s="2"/>
    </row>
    <row r="12" spans="1:26" ht="12.75" customHeight="1" x14ac:dyDescent="0.2">
      <c r="A12" s="8"/>
      <c r="B12" s="8"/>
      <c r="C12" s="8"/>
      <c r="D12" s="8"/>
      <c r="E12" s="8"/>
      <c r="F12" s="8"/>
      <c r="G12" s="8"/>
      <c r="H12" s="8"/>
      <c r="I12" s="2"/>
      <c r="J12" s="2"/>
      <c r="K12" s="2"/>
      <c r="L12" s="2"/>
      <c r="M12" s="2"/>
      <c r="N12" s="2"/>
      <c r="O12" s="2"/>
      <c r="P12" s="2"/>
      <c r="Q12" s="2"/>
      <c r="R12" s="2"/>
      <c r="S12" s="2"/>
      <c r="T12" s="2"/>
      <c r="U12" s="2"/>
      <c r="V12" s="2"/>
      <c r="W12" s="2"/>
      <c r="X12" s="2"/>
      <c r="Y12" s="2"/>
      <c r="Z12" s="2"/>
    </row>
    <row r="13" spans="1:26" ht="12.75" customHeight="1" x14ac:dyDescent="0.2">
      <c r="A13" s="8"/>
      <c r="B13" s="8"/>
      <c r="C13" s="8"/>
      <c r="D13" s="8"/>
      <c r="E13" s="8"/>
      <c r="F13" s="8"/>
      <c r="G13" s="8"/>
      <c r="H13" s="8"/>
      <c r="I13" s="2"/>
      <c r="J13" s="2"/>
      <c r="K13" s="2"/>
      <c r="L13" s="2"/>
      <c r="M13" s="2"/>
      <c r="N13" s="2"/>
      <c r="O13" s="2"/>
      <c r="P13" s="2"/>
      <c r="Q13" s="2"/>
      <c r="R13" s="2"/>
      <c r="S13" s="2"/>
      <c r="T13" s="2"/>
      <c r="U13" s="2"/>
      <c r="V13" s="2"/>
      <c r="W13" s="2"/>
      <c r="X13" s="2"/>
      <c r="Y13" s="2"/>
      <c r="Z13" s="2"/>
    </row>
    <row r="14" spans="1:26" ht="12.75" customHeight="1" x14ac:dyDescent="0.2">
      <c r="A14" s="8"/>
      <c r="B14" s="8"/>
      <c r="C14" s="8"/>
      <c r="D14" s="8"/>
      <c r="E14" s="8"/>
      <c r="F14" s="8"/>
      <c r="G14" s="8"/>
      <c r="H14" s="8"/>
      <c r="I14" s="2"/>
      <c r="J14" s="2"/>
      <c r="K14" s="2"/>
      <c r="L14" s="2"/>
      <c r="M14" s="2"/>
      <c r="N14" s="2"/>
      <c r="O14" s="2"/>
      <c r="P14" s="2"/>
      <c r="Q14" s="2"/>
      <c r="R14" s="2"/>
      <c r="S14" s="2"/>
      <c r="T14" s="2"/>
      <c r="U14" s="2"/>
      <c r="V14" s="2"/>
      <c r="W14" s="2"/>
      <c r="X14" s="2"/>
      <c r="Y14" s="2"/>
      <c r="Z14" s="2"/>
    </row>
    <row r="15" spans="1:26" ht="12.75" customHeight="1" x14ac:dyDescent="0.2">
      <c r="A15" s="8"/>
      <c r="B15" s="8"/>
      <c r="C15" s="8"/>
      <c r="D15" s="8"/>
      <c r="E15" s="8"/>
      <c r="F15" s="8"/>
      <c r="G15" s="8"/>
      <c r="H15" s="8"/>
      <c r="I15" s="2"/>
      <c r="J15" s="2"/>
      <c r="K15" s="2"/>
      <c r="L15" s="2"/>
      <c r="M15" s="2"/>
      <c r="N15" s="2"/>
      <c r="O15" s="2"/>
      <c r="P15" s="2"/>
      <c r="Q15" s="2"/>
      <c r="R15" s="2"/>
      <c r="S15" s="2"/>
      <c r="T15" s="2"/>
      <c r="U15" s="2"/>
      <c r="V15" s="2"/>
      <c r="W15" s="2"/>
      <c r="X15" s="2"/>
      <c r="Y15" s="2"/>
      <c r="Z15" s="2"/>
    </row>
    <row r="16" spans="1:26" ht="12.75" customHeight="1" x14ac:dyDescent="0.2">
      <c r="A16" s="8"/>
      <c r="B16" s="8"/>
      <c r="C16" s="8"/>
      <c r="D16" s="8"/>
      <c r="E16" s="8"/>
      <c r="F16" s="8"/>
      <c r="G16" s="8"/>
      <c r="H16" s="8"/>
      <c r="I16" s="2"/>
      <c r="J16" s="2"/>
      <c r="K16" s="2"/>
      <c r="L16" s="2"/>
      <c r="M16" s="2"/>
      <c r="N16" s="2"/>
      <c r="O16" s="2"/>
      <c r="P16" s="2"/>
      <c r="Q16" s="2"/>
      <c r="R16" s="2"/>
      <c r="S16" s="2"/>
      <c r="T16" s="2"/>
      <c r="U16" s="2"/>
      <c r="V16" s="2"/>
      <c r="W16" s="2"/>
      <c r="X16" s="2"/>
      <c r="Y16" s="2"/>
      <c r="Z16" s="2"/>
    </row>
    <row r="17" spans="1:26" ht="46.5" customHeight="1" x14ac:dyDescent="0.2">
      <c r="A17" s="340" t="s">
        <v>251</v>
      </c>
      <c r="B17" s="340"/>
      <c r="C17" s="340"/>
      <c r="D17" s="340"/>
      <c r="E17" s="340"/>
      <c r="F17" s="340"/>
      <c r="G17" s="340"/>
      <c r="H17" s="340"/>
      <c r="I17" s="2"/>
      <c r="J17" s="2"/>
      <c r="K17" s="2" t="s">
        <v>24</v>
      </c>
      <c r="L17" s="2"/>
      <c r="M17" s="2"/>
      <c r="N17" s="2"/>
      <c r="O17" s="2"/>
      <c r="P17" s="2"/>
      <c r="Q17" s="2"/>
      <c r="R17" s="2"/>
      <c r="S17" s="2"/>
      <c r="T17" s="2"/>
      <c r="U17" s="2"/>
      <c r="V17" s="2"/>
      <c r="W17" s="2"/>
      <c r="X17" s="2"/>
      <c r="Y17" s="2"/>
      <c r="Z17" s="2"/>
    </row>
    <row r="18" spans="1:26" ht="46.5" customHeight="1" x14ac:dyDescent="0.2">
      <c r="A18" s="340"/>
      <c r="B18" s="340"/>
      <c r="C18" s="340"/>
      <c r="D18" s="340"/>
      <c r="E18" s="340"/>
      <c r="F18" s="340"/>
      <c r="G18" s="340"/>
      <c r="H18" s="340"/>
      <c r="I18" s="2"/>
      <c r="J18" s="2"/>
      <c r="K18" s="2"/>
      <c r="L18" s="2"/>
      <c r="M18" s="2"/>
      <c r="N18" s="2"/>
      <c r="O18" s="2"/>
      <c r="P18" s="2"/>
      <c r="Q18" s="2"/>
      <c r="R18" s="2"/>
      <c r="S18" s="2"/>
      <c r="T18" s="2"/>
      <c r="U18" s="2"/>
      <c r="V18" s="2"/>
      <c r="W18" s="2"/>
      <c r="X18" s="2"/>
      <c r="Y18" s="2"/>
      <c r="Z18" s="2"/>
    </row>
    <row r="19" spans="1:26" ht="12.75" customHeight="1" x14ac:dyDescent="0.2">
      <c r="A19" s="8"/>
      <c r="B19" s="8"/>
      <c r="C19" s="8"/>
      <c r="D19" s="8"/>
      <c r="E19" s="8"/>
      <c r="F19" s="8"/>
      <c r="G19" s="8"/>
      <c r="H19" s="8"/>
      <c r="I19" s="2"/>
      <c r="J19" s="2"/>
      <c r="K19" s="2"/>
      <c r="L19" s="2"/>
      <c r="M19" s="2"/>
      <c r="N19" s="2"/>
      <c r="O19" s="2"/>
      <c r="P19" s="2"/>
      <c r="Q19" s="2"/>
      <c r="R19" s="2"/>
      <c r="S19" s="2"/>
      <c r="T19" s="2"/>
      <c r="U19" s="2"/>
      <c r="V19" s="2"/>
      <c r="W19" s="2"/>
      <c r="X19" s="2"/>
      <c r="Y19" s="2"/>
      <c r="Z19" s="2"/>
    </row>
    <row r="20" spans="1:26" ht="12.75" customHeight="1" x14ac:dyDescent="0.2">
      <c r="A20" s="8"/>
      <c r="B20" s="8"/>
      <c r="C20" s="8"/>
      <c r="D20" s="8"/>
      <c r="E20" s="8"/>
      <c r="F20" s="8"/>
      <c r="G20" s="8"/>
      <c r="H20" s="8"/>
      <c r="I20" s="2"/>
      <c r="J20" s="2"/>
      <c r="K20" s="2"/>
      <c r="L20" s="2"/>
      <c r="M20" s="2"/>
      <c r="N20" s="2"/>
      <c r="O20" s="2"/>
      <c r="P20" s="2"/>
      <c r="Q20" s="2"/>
      <c r="R20" s="2"/>
      <c r="S20" s="2"/>
      <c r="T20" s="2"/>
      <c r="U20" s="2"/>
      <c r="V20" s="2"/>
      <c r="W20" s="2"/>
      <c r="X20" s="2"/>
      <c r="Y20" s="2"/>
      <c r="Z20" s="2"/>
    </row>
    <row r="21" spans="1:26" ht="24.75" customHeight="1" x14ac:dyDescent="0.45">
      <c r="A21" s="341" t="s">
        <v>25</v>
      </c>
      <c r="B21" s="341"/>
      <c r="C21" s="341"/>
      <c r="D21" s="341"/>
      <c r="E21" s="341"/>
      <c r="F21" s="341"/>
      <c r="G21" s="341"/>
      <c r="H21" s="341"/>
      <c r="I21" s="2"/>
      <c r="J21" s="2"/>
      <c r="K21" s="2"/>
      <c r="L21" s="2"/>
      <c r="M21" s="2"/>
      <c r="N21" s="2"/>
      <c r="O21" s="2"/>
      <c r="P21" s="2"/>
      <c r="Q21" s="2"/>
      <c r="R21" s="2"/>
      <c r="S21" s="2"/>
      <c r="T21" s="2"/>
      <c r="U21" s="2"/>
      <c r="V21" s="2"/>
      <c r="W21" s="2"/>
      <c r="X21" s="2"/>
      <c r="Y21" s="2"/>
      <c r="Z21" s="2"/>
    </row>
    <row r="22" spans="1:26" ht="12.75" customHeight="1" x14ac:dyDescent="0.2">
      <c r="A22" s="8"/>
      <c r="B22" s="8"/>
      <c r="C22" s="8"/>
      <c r="D22" s="8"/>
      <c r="E22" s="8"/>
      <c r="F22" s="8"/>
      <c r="G22" s="8"/>
      <c r="H22" s="8"/>
      <c r="I22" s="2"/>
      <c r="J22" s="2"/>
      <c r="K22" s="2"/>
      <c r="L22" s="2"/>
      <c r="M22" s="2"/>
      <c r="N22" s="2"/>
      <c r="O22" s="2"/>
      <c r="P22" s="2"/>
      <c r="Q22" s="2"/>
      <c r="R22" s="2"/>
      <c r="S22" s="2"/>
      <c r="T22" s="2"/>
      <c r="U22" s="2"/>
      <c r="V22" s="2"/>
      <c r="W22" s="2"/>
      <c r="X22" s="2"/>
      <c r="Y22" s="2"/>
      <c r="Z22" s="2"/>
    </row>
    <row r="23" spans="1:26" ht="12.75" customHeight="1" x14ac:dyDescent="0.2">
      <c r="A23" s="8"/>
      <c r="B23" s="8"/>
      <c r="C23" s="8"/>
      <c r="D23" s="8"/>
      <c r="E23" s="8"/>
      <c r="F23" s="8"/>
      <c r="G23" s="8"/>
      <c r="H23" s="8"/>
      <c r="I23" s="2"/>
      <c r="J23" s="2"/>
      <c r="K23" s="2"/>
      <c r="L23" s="2"/>
      <c r="M23" s="2"/>
      <c r="N23" s="2"/>
      <c r="O23" s="2"/>
      <c r="P23" s="2"/>
      <c r="Q23" s="2"/>
      <c r="R23" s="2"/>
      <c r="S23" s="2"/>
      <c r="T23" s="2"/>
      <c r="U23" s="2"/>
      <c r="V23" s="2"/>
      <c r="W23" s="2"/>
      <c r="X23" s="2"/>
      <c r="Y23" s="2"/>
      <c r="Z23" s="2"/>
    </row>
    <row r="24" spans="1:26" ht="18.75" customHeight="1" x14ac:dyDescent="0.35">
      <c r="A24" s="342" t="s">
        <v>26</v>
      </c>
      <c r="B24" s="342"/>
      <c r="C24" s="342"/>
      <c r="D24" s="342"/>
      <c r="E24" s="342"/>
      <c r="F24" s="342"/>
      <c r="G24" s="342"/>
      <c r="H24" s="342"/>
      <c r="I24" s="2"/>
      <c r="J24" s="2"/>
      <c r="K24" s="2"/>
      <c r="L24" s="2"/>
      <c r="M24" s="2"/>
      <c r="N24" s="2"/>
      <c r="O24" s="2"/>
      <c r="P24" s="2"/>
      <c r="Q24" s="2"/>
      <c r="R24" s="2"/>
      <c r="S24" s="2"/>
      <c r="T24" s="2"/>
      <c r="U24" s="2"/>
      <c r="V24" s="2"/>
      <c r="W24" s="2"/>
      <c r="X24" s="2"/>
      <c r="Y24" s="2"/>
      <c r="Z24" s="2"/>
    </row>
    <row r="25" spans="1:26" ht="12.75" customHeight="1" x14ac:dyDescent="0.2">
      <c r="A25" s="8"/>
      <c r="B25" s="8"/>
      <c r="C25" s="8"/>
      <c r="D25" s="8"/>
      <c r="E25" s="8"/>
      <c r="F25" s="8"/>
      <c r="G25" s="8"/>
      <c r="H25" s="8"/>
      <c r="I25" s="2"/>
      <c r="J25" s="2"/>
      <c r="K25" s="2"/>
      <c r="L25" s="2"/>
      <c r="M25" s="2"/>
      <c r="N25" s="2"/>
      <c r="O25" s="2"/>
      <c r="P25" s="2"/>
      <c r="Q25" s="2"/>
      <c r="R25" s="2"/>
      <c r="S25" s="2"/>
      <c r="T25" s="2"/>
      <c r="U25" s="2"/>
      <c r="V25" s="2"/>
      <c r="W25" s="2"/>
      <c r="X25" s="2"/>
      <c r="Y25" s="2"/>
      <c r="Z25" s="2"/>
    </row>
    <row r="26" spans="1:26" ht="12.75" customHeight="1" x14ac:dyDescent="0.2">
      <c r="A26" s="8"/>
      <c r="B26" s="8"/>
      <c r="C26" s="8"/>
      <c r="D26" s="8"/>
      <c r="E26" s="8"/>
      <c r="F26" s="8"/>
      <c r="G26" s="8"/>
      <c r="H26" s="8"/>
      <c r="I26" s="2"/>
      <c r="J26" s="2"/>
      <c r="K26" s="2"/>
      <c r="L26" s="2"/>
      <c r="M26" s="2"/>
      <c r="N26" s="2"/>
      <c r="O26" s="2"/>
      <c r="P26" s="2"/>
      <c r="Q26" s="2"/>
      <c r="R26" s="2"/>
      <c r="S26" s="2"/>
      <c r="T26" s="2"/>
      <c r="U26" s="2"/>
      <c r="V26" s="2"/>
      <c r="W26" s="2"/>
      <c r="X26" s="2"/>
      <c r="Y26" s="2"/>
      <c r="Z26" s="2"/>
    </row>
    <row r="27" spans="1:26" ht="12.75" customHeight="1" x14ac:dyDescent="0.2">
      <c r="A27" s="8"/>
      <c r="B27" s="8"/>
      <c r="C27" s="8"/>
      <c r="D27" s="8"/>
      <c r="E27" s="8"/>
      <c r="F27" s="8"/>
      <c r="G27" s="8"/>
      <c r="H27" s="8"/>
      <c r="I27" s="2"/>
      <c r="J27" s="2"/>
      <c r="K27" s="2"/>
      <c r="L27" s="2"/>
      <c r="M27" s="2"/>
      <c r="N27" s="2"/>
      <c r="O27" s="2"/>
      <c r="P27" s="2"/>
      <c r="Q27" s="2"/>
      <c r="R27" s="2"/>
      <c r="S27" s="2"/>
      <c r="T27" s="2"/>
      <c r="U27" s="2"/>
      <c r="V27" s="2"/>
      <c r="W27" s="2"/>
      <c r="X27" s="2"/>
      <c r="Y27" s="2"/>
      <c r="Z27" s="2"/>
    </row>
    <row r="28" spans="1:26" ht="27.75" customHeight="1" x14ac:dyDescent="0.2">
      <c r="A28" s="343" t="s">
        <v>27</v>
      </c>
      <c r="B28" s="343"/>
      <c r="C28" s="343"/>
      <c r="D28" s="343"/>
      <c r="E28" s="343"/>
      <c r="F28" s="343"/>
      <c r="G28" s="343"/>
      <c r="H28" s="343"/>
      <c r="I28" s="2"/>
      <c r="J28" s="2"/>
      <c r="K28" s="2"/>
      <c r="L28" s="2"/>
      <c r="M28" s="2"/>
      <c r="N28" s="2"/>
      <c r="O28" s="2"/>
      <c r="P28" s="2"/>
      <c r="Q28" s="2"/>
      <c r="R28" s="2"/>
      <c r="S28" s="2"/>
      <c r="T28" s="2"/>
      <c r="U28" s="2"/>
      <c r="V28" s="2"/>
      <c r="W28" s="2"/>
      <c r="X28" s="2"/>
      <c r="Y28" s="2"/>
      <c r="Z28" s="2"/>
    </row>
    <row r="29" spans="1:26" ht="27.75" customHeight="1" x14ac:dyDescent="0.3">
      <c r="A29" s="344"/>
      <c r="B29" s="344"/>
      <c r="C29" s="344"/>
      <c r="D29" s="344"/>
      <c r="E29" s="344"/>
      <c r="F29" s="344"/>
      <c r="G29" s="344"/>
      <c r="H29" s="344"/>
      <c r="I29" s="2"/>
      <c r="J29" s="2"/>
      <c r="K29" s="2"/>
      <c r="L29" s="2"/>
      <c r="M29" s="2"/>
      <c r="N29" s="2"/>
      <c r="O29" s="2"/>
      <c r="P29" s="2"/>
      <c r="Q29" s="2"/>
      <c r="R29" s="2"/>
      <c r="S29" s="2"/>
      <c r="T29" s="2"/>
      <c r="U29" s="2"/>
      <c r="V29" s="2"/>
      <c r="W29" s="2"/>
      <c r="X29" s="2"/>
      <c r="Y29" s="2"/>
      <c r="Z29" s="2"/>
    </row>
    <row r="30" spans="1:26" ht="12.75" customHeight="1" x14ac:dyDescent="0.2">
      <c r="A30" s="8"/>
      <c r="B30" s="8"/>
      <c r="C30" s="8"/>
      <c r="D30" s="8"/>
      <c r="E30" s="8"/>
      <c r="F30" s="8"/>
      <c r="G30" s="8"/>
      <c r="H30" s="8"/>
      <c r="I30" s="2"/>
      <c r="J30" s="2"/>
      <c r="K30" s="2"/>
      <c r="L30" s="2"/>
      <c r="M30" s="2"/>
      <c r="N30" s="2"/>
      <c r="O30" s="2"/>
      <c r="P30" s="2"/>
      <c r="Q30" s="2"/>
      <c r="R30" s="2"/>
      <c r="S30" s="2"/>
      <c r="T30" s="2"/>
      <c r="U30" s="2"/>
      <c r="V30" s="2"/>
      <c r="W30" s="2"/>
      <c r="X30" s="2"/>
      <c r="Y30" s="2"/>
      <c r="Z30" s="2"/>
    </row>
    <row r="31" spans="1:26" ht="22.5" customHeight="1" x14ac:dyDescent="0.35">
      <c r="A31" s="338"/>
      <c r="B31" s="338"/>
      <c r="C31" s="338"/>
      <c r="D31" s="338"/>
      <c r="E31" s="338"/>
      <c r="F31" s="338"/>
      <c r="G31" s="338"/>
      <c r="H31" s="338"/>
      <c r="I31" s="2"/>
      <c r="J31" s="2"/>
      <c r="K31" s="2"/>
      <c r="L31" s="2"/>
      <c r="M31" s="2"/>
      <c r="N31" s="2"/>
      <c r="O31" s="2"/>
      <c r="P31" s="2"/>
      <c r="Q31" s="2"/>
      <c r="R31" s="2"/>
      <c r="S31" s="2"/>
      <c r="T31" s="2"/>
      <c r="U31" s="2"/>
      <c r="V31" s="2"/>
      <c r="W31" s="2"/>
      <c r="X31" s="2"/>
      <c r="Y31" s="2"/>
      <c r="Z31" s="2"/>
    </row>
    <row r="32" spans="1:26" ht="12.75" customHeight="1" x14ac:dyDescent="0.3">
      <c r="A32" s="339"/>
      <c r="B32" s="339"/>
      <c r="C32" s="339"/>
      <c r="D32" s="339"/>
      <c r="E32" s="339"/>
      <c r="F32" s="339"/>
      <c r="G32" s="339"/>
      <c r="H32" s="339"/>
      <c r="I32" s="2"/>
      <c r="J32" s="2"/>
      <c r="K32" s="2"/>
      <c r="L32" s="2"/>
      <c r="M32" s="2"/>
      <c r="N32" s="2"/>
      <c r="O32" s="2"/>
      <c r="P32" s="2"/>
      <c r="Q32" s="2"/>
      <c r="R32" s="2"/>
      <c r="S32" s="2"/>
      <c r="T32" s="2"/>
      <c r="U32" s="2"/>
      <c r="V32" s="2"/>
      <c r="W32" s="2"/>
      <c r="X32" s="2"/>
      <c r="Y32" s="2"/>
      <c r="Z32" s="2"/>
    </row>
    <row r="33" spans="1:26" ht="12.75" customHeight="1" x14ac:dyDescent="0.2">
      <c r="A33" s="8"/>
      <c r="B33" s="8"/>
      <c r="C33" s="8"/>
      <c r="D33" s="8"/>
      <c r="E33" s="11"/>
      <c r="F33" s="8"/>
      <c r="G33" s="8"/>
      <c r="H33" s="8"/>
      <c r="I33" s="2"/>
      <c r="J33" s="2"/>
      <c r="K33" s="2"/>
      <c r="L33" s="2"/>
      <c r="M33" s="2"/>
      <c r="N33" s="2"/>
      <c r="O33" s="2"/>
      <c r="P33" s="2"/>
      <c r="Q33" s="2"/>
      <c r="R33" s="2"/>
      <c r="S33" s="2"/>
      <c r="T33" s="2"/>
      <c r="U33" s="2"/>
      <c r="V33" s="2"/>
      <c r="W33" s="2"/>
      <c r="X33" s="2"/>
      <c r="Y33" s="2"/>
      <c r="Z33" s="2"/>
    </row>
    <row r="34" spans="1:26" ht="12.75" customHeight="1" x14ac:dyDescent="0.2">
      <c r="A34" s="8"/>
      <c r="B34" s="8"/>
      <c r="C34" s="8"/>
      <c r="D34" s="8"/>
      <c r="E34" s="8"/>
      <c r="F34" s="8"/>
      <c r="G34" s="8"/>
      <c r="H34" s="8"/>
      <c r="I34" s="2"/>
      <c r="J34" s="2"/>
      <c r="K34" s="2"/>
      <c r="L34" s="2"/>
      <c r="M34" s="2"/>
      <c r="N34" s="2"/>
      <c r="O34" s="2"/>
      <c r="P34" s="2"/>
      <c r="Q34" s="2"/>
      <c r="R34" s="2"/>
      <c r="S34" s="2"/>
      <c r="T34" s="2"/>
      <c r="U34" s="2"/>
      <c r="V34" s="2"/>
      <c r="W34" s="2"/>
      <c r="X34" s="2"/>
      <c r="Y34" s="2"/>
      <c r="Z34" s="2"/>
    </row>
    <row r="35" spans="1:26" ht="12.75" customHeight="1" x14ac:dyDescent="0.2">
      <c r="A35" s="8"/>
      <c r="B35" s="8"/>
      <c r="C35" s="8"/>
      <c r="D35" s="8"/>
      <c r="E35" s="8"/>
      <c r="F35" s="8"/>
      <c r="G35" s="8"/>
      <c r="H35" s="8"/>
      <c r="I35" s="2"/>
      <c r="J35" s="2"/>
      <c r="K35" s="2"/>
      <c r="L35" s="2"/>
      <c r="M35" s="2"/>
      <c r="N35" s="2"/>
      <c r="O35" s="2"/>
      <c r="P35" s="2"/>
      <c r="Q35" s="2"/>
      <c r="R35" s="2"/>
      <c r="S35" s="2"/>
      <c r="T35" s="2"/>
      <c r="U35" s="2"/>
      <c r="V35" s="2"/>
      <c r="W35" s="2"/>
      <c r="X35" s="2"/>
      <c r="Y35" s="2"/>
      <c r="Z35" s="2"/>
    </row>
    <row r="36" spans="1:26" ht="12.75" customHeight="1" x14ac:dyDescent="0.2">
      <c r="A36" s="8"/>
      <c r="B36" s="8"/>
      <c r="C36" s="8"/>
      <c r="D36" s="8"/>
      <c r="E36" s="8"/>
      <c r="F36" s="8"/>
      <c r="G36" s="8"/>
      <c r="H36" s="8"/>
      <c r="I36" s="2"/>
      <c r="J36" s="2"/>
      <c r="K36" s="2"/>
      <c r="L36" s="2"/>
      <c r="M36" s="2"/>
      <c r="N36" s="2"/>
      <c r="O36" s="2"/>
      <c r="P36" s="2"/>
      <c r="Q36" s="2"/>
      <c r="R36" s="2"/>
      <c r="S36" s="2"/>
      <c r="T36" s="2"/>
      <c r="U36" s="2"/>
      <c r="V36" s="2"/>
      <c r="W36" s="2"/>
      <c r="X36" s="2"/>
      <c r="Y36" s="2"/>
      <c r="Z36" s="2"/>
    </row>
    <row r="37" spans="1:26" ht="12.75" customHeight="1" x14ac:dyDescent="0.2">
      <c r="A37" s="8"/>
      <c r="B37" s="8"/>
      <c r="C37" s="8"/>
      <c r="D37" s="8"/>
      <c r="E37" s="8"/>
      <c r="F37" s="8"/>
      <c r="G37" s="8"/>
      <c r="H37" s="8"/>
      <c r="I37" s="2"/>
      <c r="J37" s="2"/>
      <c r="K37" s="2"/>
      <c r="L37" s="2"/>
      <c r="M37" s="2"/>
      <c r="N37" s="2"/>
      <c r="O37" s="2"/>
      <c r="P37" s="2"/>
      <c r="Q37" s="2"/>
      <c r="R37" s="2"/>
      <c r="S37" s="2"/>
      <c r="T37" s="2"/>
      <c r="U37" s="2"/>
      <c r="V37" s="2"/>
      <c r="W37" s="2"/>
      <c r="X37" s="2"/>
      <c r="Y37" s="2"/>
      <c r="Z37" s="2"/>
    </row>
    <row r="38" spans="1:26" ht="12.75" customHeight="1" x14ac:dyDescent="0.2">
      <c r="A38" s="8"/>
      <c r="B38" s="8"/>
      <c r="C38" s="8"/>
      <c r="D38" s="8"/>
      <c r="E38" s="8"/>
      <c r="F38" s="8"/>
      <c r="G38" s="8"/>
      <c r="H38" s="8"/>
      <c r="I38" s="2"/>
      <c r="J38" s="2"/>
      <c r="K38" s="2"/>
      <c r="L38" s="2"/>
      <c r="M38" s="2"/>
      <c r="N38" s="2"/>
      <c r="O38" s="2"/>
      <c r="P38" s="2"/>
      <c r="Q38" s="2"/>
      <c r="R38" s="2"/>
      <c r="S38" s="2"/>
      <c r="T38" s="2"/>
      <c r="U38" s="2"/>
      <c r="V38" s="2"/>
      <c r="W38" s="2"/>
      <c r="X38" s="2"/>
      <c r="Y38" s="2"/>
      <c r="Z38" s="2"/>
    </row>
    <row r="39" spans="1:26" ht="12.75" customHeight="1" x14ac:dyDescent="0.2">
      <c r="A39" s="8"/>
      <c r="B39" s="8"/>
      <c r="C39" s="8"/>
      <c r="D39" s="8"/>
      <c r="E39" s="8"/>
      <c r="F39" s="8"/>
      <c r="G39" s="8"/>
      <c r="H39" s="8"/>
      <c r="I39" s="2"/>
      <c r="J39" s="2"/>
      <c r="K39" s="2"/>
      <c r="L39" s="2"/>
      <c r="M39" s="2"/>
      <c r="N39" s="2"/>
      <c r="O39" s="2"/>
      <c r="P39" s="2"/>
      <c r="Q39" s="2"/>
      <c r="R39" s="2"/>
      <c r="S39" s="2"/>
      <c r="T39" s="2"/>
      <c r="U39" s="2"/>
      <c r="V39" s="2"/>
      <c r="W39" s="2"/>
      <c r="X39" s="2"/>
      <c r="Y39" s="2"/>
      <c r="Z39" s="2"/>
    </row>
    <row r="40" spans="1:26" ht="12.75" customHeight="1" x14ac:dyDescent="0.2">
      <c r="A40" s="8"/>
      <c r="B40" s="8"/>
      <c r="C40" s="8"/>
      <c r="D40" s="8"/>
      <c r="E40" s="8"/>
      <c r="F40" s="8"/>
      <c r="G40" s="8"/>
      <c r="H40" s="8"/>
      <c r="I40" s="2"/>
      <c r="J40" s="2"/>
      <c r="K40" s="2"/>
      <c r="L40" s="2"/>
      <c r="M40" s="2"/>
      <c r="N40" s="2"/>
      <c r="O40" s="2"/>
      <c r="P40" s="2"/>
      <c r="Q40" s="2"/>
      <c r="R40" s="2"/>
      <c r="S40" s="2"/>
      <c r="T40" s="2"/>
      <c r="U40" s="2"/>
      <c r="V40" s="2"/>
      <c r="W40" s="2"/>
      <c r="X40" s="2"/>
      <c r="Y40" s="2"/>
      <c r="Z40" s="2"/>
    </row>
    <row r="41" spans="1:26" ht="12.75" customHeight="1" x14ac:dyDescent="0.2">
      <c r="A41" s="8"/>
      <c r="B41" s="8"/>
      <c r="C41" s="8"/>
      <c r="D41" s="8"/>
      <c r="E41" s="8"/>
      <c r="F41" s="8"/>
      <c r="G41" s="8"/>
      <c r="H41" s="8"/>
      <c r="I41" s="2"/>
      <c r="J41" s="2"/>
      <c r="K41" s="2"/>
      <c r="L41" s="2"/>
      <c r="M41" s="2"/>
      <c r="N41" s="2"/>
      <c r="O41" s="2"/>
      <c r="P41" s="2"/>
      <c r="Q41" s="2"/>
      <c r="R41" s="2"/>
      <c r="S41" s="2"/>
      <c r="T41" s="2"/>
      <c r="U41" s="2"/>
      <c r="V41" s="2"/>
      <c r="W41" s="2"/>
      <c r="X41" s="2"/>
      <c r="Y41" s="2"/>
      <c r="Z41" s="2"/>
    </row>
    <row r="42" spans="1:26" ht="12.75" customHeight="1" x14ac:dyDescent="0.2">
      <c r="A42" s="8"/>
      <c r="B42" s="8"/>
      <c r="C42" s="8"/>
      <c r="D42" s="8"/>
      <c r="E42" s="8"/>
      <c r="F42" s="8"/>
      <c r="G42" s="8"/>
      <c r="H42" s="8"/>
      <c r="I42" s="2"/>
      <c r="J42" s="2"/>
      <c r="K42" s="2"/>
      <c r="L42" s="2"/>
      <c r="M42" s="2"/>
      <c r="N42" s="2"/>
      <c r="O42" s="2"/>
      <c r="P42" s="2"/>
      <c r="Q42" s="2"/>
      <c r="R42" s="2"/>
      <c r="S42" s="2"/>
      <c r="T42" s="2"/>
      <c r="U42" s="2"/>
      <c r="V42" s="2"/>
      <c r="W42" s="2"/>
      <c r="X42" s="2"/>
      <c r="Y42" s="2"/>
      <c r="Z42" s="2"/>
    </row>
    <row r="43" spans="1:26" ht="12.75" customHeight="1" x14ac:dyDescent="0.2">
      <c r="A43" s="8"/>
      <c r="B43" s="8"/>
      <c r="C43" s="8"/>
      <c r="D43" s="8"/>
      <c r="E43" s="8"/>
      <c r="F43" s="8"/>
      <c r="G43" s="8"/>
      <c r="H43" s="8"/>
      <c r="I43" s="2"/>
      <c r="J43" s="2"/>
      <c r="K43" s="2"/>
      <c r="L43" s="2"/>
      <c r="M43" s="2"/>
      <c r="N43" s="2"/>
      <c r="O43" s="2"/>
      <c r="P43" s="2"/>
      <c r="Q43" s="2"/>
      <c r="R43" s="2"/>
      <c r="S43" s="2"/>
      <c r="T43" s="2"/>
      <c r="U43" s="2"/>
      <c r="V43" s="2"/>
      <c r="W43" s="2"/>
      <c r="X43" s="2"/>
      <c r="Y43" s="2"/>
      <c r="Z43" s="2"/>
    </row>
  </sheetData>
  <mergeCells count="7">
    <mergeCell ref="A31:H31"/>
    <mergeCell ref="A32:H32"/>
    <mergeCell ref="A17:H18"/>
    <mergeCell ref="A21:H21"/>
    <mergeCell ref="A24:H24"/>
    <mergeCell ref="A28:H28"/>
    <mergeCell ref="A29:H29"/>
  </mergeCells>
  <pageMargins left="0.7" right="0.7" top="0.75" bottom="0.75"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8"/>
  <sheetViews>
    <sheetView zoomScaleNormal="100" zoomScalePageLayoutView="110" workbookViewId="0">
      <selection activeCell="B31" sqref="B31:F35"/>
    </sheetView>
  </sheetViews>
  <sheetFormatPr defaultColWidth="8.7109375" defaultRowHeight="12.75" x14ac:dyDescent="0.2"/>
  <cols>
    <col min="1" max="1" width="38.5703125" customWidth="1"/>
    <col min="2" max="6" width="10.5703125" customWidth="1"/>
    <col min="7" max="7" width="4.5703125" customWidth="1"/>
    <col min="8" max="12" width="11.28515625" customWidth="1"/>
    <col min="13" max="14" width="11.42578125" customWidth="1"/>
    <col min="15" max="26" width="8.7109375" customWidth="1"/>
    <col min="27" max="1025" width="14.42578125" customWidth="1"/>
  </cols>
  <sheetData>
    <row r="1" spans="1:26" ht="18.75" x14ac:dyDescent="0.3">
      <c r="A1" s="12" t="str">
        <f>'Page 3-Assumptions'!A1</f>
        <v>Proposed School Name</v>
      </c>
      <c r="B1" s="13"/>
      <c r="C1" s="13"/>
      <c r="D1" s="13"/>
      <c r="E1" s="13"/>
      <c r="F1" s="13"/>
      <c r="H1" s="13"/>
      <c r="I1" s="13"/>
      <c r="J1" s="13"/>
      <c r="K1" s="13"/>
      <c r="L1" s="13"/>
      <c r="M1" s="13"/>
      <c r="N1" s="13"/>
      <c r="O1" s="13"/>
      <c r="P1" s="13"/>
      <c r="Q1" s="13"/>
      <c r="R1" s="13"/>
      <c r="S1" s="13"/>
      <c r="T1" s="13"/>
      <c r="U1" s="13"/>
      <c r="V1" s="13"/>
      <c r="W1" s="13"/>
      <c r="X1" s="13"/>
      <c r="Y1" s="13"/>
      <c r="Z1" s="13"/>
    </row>
    <row r="2" spans="1:26" ht="18.75" x14ac:dyDescent="0.3">
      <c r="A2" s="12" t="s">
        <v>28</v>
      </c>
      <c r="B2" s="13"/>
      <c r="C2" s="13"/>
      <c r="D2" s="13"/>
      <c r="E2" s="13"/>
      <c r="F2" s="13"/>
      <c r="H2" s="13"/>
      <c r="I2" s="13"/>
      <c r="J2" s="13"/>
      <c r="K2" s="13"/>
      <c r="L2" s="13"/>
      <c r="M2" s="13"/>
      <c r="N2" s="13"/>
      <c r="O2" s="13"/>
      <c r="P2" s="13"/>
      <c r="Q2" s="13"/>
      <c r="R2" s="13"/>
      <c r="S2" s="13"/>
      <c r="T2" s="13"/>
      <c r="U2" s="13"/>
      <c r="V2" s="13"/>
      <c r="W2" s="13"/>
      <c r="X2" s="13"/>
      <c r="Y2" s="13"/>
      <c r="Z2" s="13"/>
    </row>
    <row r="3" spans="1:26" ht="12.75" customHeight="1" x14ac:dyDescent="0.25">
      <c r="A3" s="14"/>
      <c r="B3" s="2"/>
      <c r="C3" s="2"/>
      <c r="D3" s="2"/>
      <c r="E3" s="2"/>
      <c r="F3" s="2"/>
      <c r="H3" s="2"/>
      <c r="I3" s="2"/>
      <c r="J3" s="13"/>
      <c r="K3" s="13"/>
      <c r="L3" s="13"/>
      <c r="M3" s="13"/>
      <c r="N3" s="13"/>
      <c r="O3" s="2"/>
      <c r="P3" s="2"/>
      <c r="Q3" s="2"/>
      <c r="R3" s="2"/>
      <c r="S3" s="2"/>
      <c r="T3" s="2"/>
      <c r="U3" s="2"/>
      <c r="V3" s="2"/>
      <c r="W3" s="2"/>
      <c r="X3" s="2"/>
      <c r="Y3" s="2"/>
      <c r="Z3" s="2"/>
    </row>
    <row r="4" spans="1:26" s="267" customFormat="1" ht="15.75" customHeight="1" x14ac:dyDescent="0.25">
      <c r="A4" s="266"/>
      <c r="B4" s="345" t="s">
        <v>236</v>
      </c>
      <c r="C4" s="345"/>
      <c r="D4" s="345"/>
      <c r="E4" s="345"/>
      <c r="F4" s="345"/>
      <c r="G4" s="270"/>
      <c r="H4" s="346" t="s">
        <v>256</v>
      </c>
      <c r="I4" s="345"/>
      <c r="J4" s="345"/>
      <c r="K4" s="345"/>
      <c r="L4" s="347"/>
      <c r="M4" s="268"/>
      <c r="N4" s="268"/>
      <c r="O4" s="269"/>
      <c r="P4" s="269"/>
      <c r="Q4" s="269"/>
      <c r="R4" s="269"/>
      <c r="S4" s="269"/>
      <c r="T4" s="269"/>
      <c r="U4" s="269"/>
      <c r="V4" s="269"/>
      <c r="W4" s="269"/>
      <c r="X4" s="269"/>
      <c r="Y4" s="269"/>
      <c r="Z4" s="269"/>
    </row>
    <row r="5" spans="1:26" ht="12.75" customHeight="1" x14ac:dyDescent="0.25">
      <c r="A5" s="16"/>
      <c r="B5" s="17" t="s">
        <v>29</v>
      </c>
      <c r="C5" s="17" t="s">
        <v>30</v>
      </c>
      <c r="D5" s="17" t="s">
        <v>31</v>
      </c>
      <c r="E5" s="17" t="s">
        <v>32</v>
      </c>
      <c r="F5" s="17" t="s">
        <v>33</v>
      </c>
      <c r="H5" s="17" t="s">
        <v>29</v>
      </c>
      <c r="I5" s="17" t="s">
        <v>30</v>
      </c>
      <c r="J5" s="17" t="s">
        <v>31</v>
      </c>
      <c r="K5" s="17" t="s">
        <v>32</v>
      </c>
      <c r="L5" s="17" t="s">
        <v>33</v>
      </c>
      <c r="M5" s="13"/>
      <c r="N5" s="13"/>
      <c r="O5" s="2"/>
      <c r="P5" s="2"/>
      <c r="Q5" s="2"/>
      <c r="R5" s="2"/>
      <c r="S5" s="2"/>
      <c r="T5" s="2"/>
      <c r="U5" s="2"/>
      <c r="V5" s="2"/>
      <c r="W5" s="2"/>
      <c r="X5" s="2"/>
      <c r="Y5" s="2"/>
      <c r="Z5" s="2"/>
    </row>
    <row r="6" spans="1:26" ht="12.75" customHeight="1" x14ac:dyDescent="0.25">
      <c r="A6" s="16" t="s">
        <v>34</v>
      </c>
      <c r="B6" s="263"/>
      <c r="C6" s="263"/>
      <c r="D6" s="263"/>
      <c r="E6" s="263"/>
      <c r="F6" s="263"/>
      <c r="H6" s="263"/>
      <c r="I6" s="263"/>
      <c r="J6" s="263"/>
      <c r="K6" s="263"/>
      <c r="L6" s="263"/>
      <c r="M6" s="13"/>
      <c r="N6" s="13"/>
      <c r="O6" s="2"/>
      <c r="P6" s="2"/>
      <c r="Q6" s="2"/>
      <c r="R6" s="2"/>
      <c r="S6" s="2"/>
      <c r="T6" s="2"/>
      <c r="U6" s="2"/>
      <c r="V6" s="2"/>
      <c r="W6" s="2"/>
      <c r="X6" s="2"/>
      <c r="Y6" s="2"/>
      <c r="Z6" s="2"/>
    </row>
    <row r="7" spans="1:26" ht="12.75" customHeight="1" x14ac:dyDescent="0.25">
      <c r="A7" s="275" t="s">
        <v>237</v>
      </c>
      <c r="B7" s="263"/>
      <c r="C7" s="263"/>
      <c r="D7" s="263"/>
      <c r="E7" s="263"/>
      <c r="F7" s="263"/>
      <c r="H7" s="263"/>
      <c r="I7" s="263"/>
      <c r="J7" s="263"/>
      <c r="K7" s="263"/>
      <c r="L7" s="263"/>
      <c r="M7" s="13"/>
      <c r="N7" s="13"/>
      <c r="O7" s="2"/>
      <c r="P7" s="2"/>
      <c r="Q7" s="2"/>
      <c r="R7" s="2"/>
      <c r="S7" s="2"/>
      <c r="T7" s="2"/>
      <c r="U7" s="2"/>
      <c r="V7" s="2"/>
      <c r="W7" s="2"/>
      <c r="X7" s="2"/>
      <c r="Y7" s="2"/>
      <c r="Z7" s="2"/>
    </row>
    <row r="8" spans="1:26" ht="12.75" customHeight="1" x14ac:dyDescent="0.25">
      <c r="A8" s="16">
        <v>1</v>
      </c>
      <c r="B8" s="263"/>
      <c r="C8" s="263"/>
      <c r="D8" s="263"/>
      <c r="E8" s="263"/>
      <c r="F8" s="263"/>
      <c r="H8" s="263"/>
      <c r="I8" s="263"/>
      <c r="J8" s="263"/>
      <c r="K8" s="263"/>
      <c r="L8" s="263"/>
      <c r="M8" s="13"/>
      <c r="N8" s="13"/>
      <c r="O8" s="2"/>
      <c r="P8" s="2"/>
      <c r="Q8" s="2"/>
      <c r="R8" s="2"/>
      <c r="S8" s="2"/>
      <c r="T8" s="2"/>
      <c r="U8" s="2"/>
      <c r="V8" s="2"/>
      <c r="W8" s="2"/>
      <c r="X8" s="2"/>
      <c r="Y8" s="2"/>
      <c r="Z8" s="2"/>
    </row>
    <row r="9" spans="1:26" ht="12.75" customHeight="1" x14ac:dyDescent="0.25">
      <c r="A9" s="16">
        <v>2</v>
      </c>
      <c r="B9" s="263"/>
      <c r="C9" s="263"/>
      <c r="D9" s="263"/>
      <c r="E9" s="263"/>
      <c r="F9" s="263"/>
      <c r="H9" s="263"/>
      <c r="I9" s="263"/>
      <c r="J9" s="263"/>
      <c r="K9" s="263"/>
      <c r="L9" s="263"/>
      <c r="M9" s="13"/>
      <c r="N9" s="13"/>
      <c r="O9" s="2"/>
      <c r="P9" s="2"/>
      <c r="Q9" s="2"/>
      <c r="R9" s="2"/>
      <c r="S9" s="2"/>
      <c r="T9" s="2"/>
      <c r="U9" s="2"/>
      <c r="V9" s="2"/>
      <c r="W9" s="2"/>
      <c r="X9" s="2"/>
      <c r="Y9" s="2"/>
      <c r="Z9" s="2"/>
    </row>
    <row r="10" spans="1:26" ht="12.75" customHeight="1" x14ac:dyDescent="0.25">
      <c r="A10" s="16">
        <v>3</v>
      </c>
      <c r="B10" s="263"/>
      <c r="C10" s="263"/>
      <c r="D10" s="263"/>
      <c r="E10" s="263"/>
      <c r="F10" s="263"/>
      <c r="H10" s="263"/>
      <c r="I10" s="263"/>
      <c r="J10" s="263"/>
      <c r="K10" s="263"/>
      <c r="L10" s="263"/>
      <c r="M10" s="13"/>
      <c r="N10" s="13"/>
      <c r="O10" s="2"/>
      <c r="P10" s="2"/>
      <c r="Q10" s="2"/>
      <c r="R10" s="2"/>
      <c r="S10" s="2"/>
      <c r="T10" s="2"/>
      <c r="U10" s="2"/>
      <c r="V10" s="2"/>
      <c r="W10" s="2"/>
      <c r="X10" s="2"/>
      <c r="Y10" s="2"/>
      <c r="Z10" s="2"/>
    </row>
    <row r="11" spans="1:26" ht="12.75" customHeight="1" x14ac:dyDescent="0.25">
      <c r="A11" s="16">
        <v>4</v>
      </c>
      <c r="B11" s="263"/>
      <c r="C11" s="263"/>
      <c r="D11" s="263"/>
      <c r="E11" s="263"/>
      <c r="F11" s="263"/>
      <c r="H11" s="263"/>
      <c r="I11" s="263"/>
      <c r="J11" s="263"/>
      <c r="K11" s="263"/>
      <c r="L11" s="263"/>
      <c r="M11" s="13"/>
      <c r="N11" s="13"/>
      <c r="O11" s="2"/>
      <c r="P11" s="2"/>
      <c r="Q11" s="2"/>
      <c r="R11" s="2"/>
      <c r="S11" s="2"/>
      <c r="T11" s="2"/>
      <c r="U11" s="2"/>
      <c r="V11" s="2"/>
      <c r="W11" s="2"/>
      <c r="X11" s="2"/>
      <c r="Y11" s="2"/>
      <c r="Z11" s="2"/>
    </row>
    <row r="12" spans="1:26" ht="12.75" customHeight="1" x14ac:dyDescent="0.25">
      <c r="A12" s="16">
        <v>5</v>
      </c>
      <c r="B12" s="263"/>
      <c r="C12" s="263"/>
      <c r="D12" s="263"/>
      <c r="E12" s="263"/>
      <c r="F12" s="263"/>
      <c r="H12" s="263"/>
      <c r="I12" s="263"/>
      <c r="J12" s="263"/>
      <c r="K12" s="263"/>
      <c r="L12" s="263"/>
      <c r="M12" s="13"/>
      <c r="N12" s="13"/>
      <c r="O12" s="2"/>
      <c r="P12" s="2"/>
      <c r="Q12" s="2"/>
      <c r="R12" s="2"/>
      <c r="S12" s="2"/>
      <c r="T12" s="2"/>
      <c r="U12" s="2"/>
      <c r="V12" s="2"/>
      <c r="W12" s="2"/>
      <c r="X12" s="2"/>
      <c r="Y12" s="2"/>
      <c r="Z12" s="2"/>
    </row>
    <row r="13" spans="1:26" ht="12.75" customHeight="1" x14ac:dyDescent="0.25">
      <c r="A13" s="16">
        <v>6</v>
      </c>
      <c r="B13" s="263"/>
      <c r="C13" s="263"/>
      <c r="D13" s="263"/>
      <c r="E13" s="263"/>
      <c r="F13" s="263"/>
      <c r="H13" s="263"/>
      <c r="I13" s="263"/>
      <c r="J13" s="263"/>
      <c r="K13" s="263"/>
      <c r="L13" s="263"/>
      <c r="M13" s="13"/>
      <c r="N13" s="13"/>
      <c r="O13" s="2"/>
      <c r="P13" s="2"/>
      <c r="Q13" s="2"/>
      <c r="R13" s="2"/>
      <c r="S13" s="2"/>
      <c r="T13" s="2"/>
      <c r="U13" s="2"/>
      <c r="V13" s="2"/>
      <c r="W13" s="2"/>
      <c r="X13" s="2"/>
      <c r="Y13" s="2"/>
      <c r="Z13" s="2"/>
    </row>
    <row r="14" spans="1:26" ht="12.75" customHeight="1" x14ac:dyDescent="0.25">
      <c r="A14" s="16">
        <v>7</v>
      </c>
      <c r="B14" s="263"/>
      <c r="C14" s="263"/>
      <c r="D14" s="263"/>
      <c r="E14" s="263"/>
      <c r="F14" s="263"/>
      <c r="H14" s="263"/>
      <c r="I14" s="263"/>
      <c r="J14" s="263"/>
      <c r="K14" s="263"/>
      <c r="L14" s="263"/>
      <c r="M14" s="13"/>
      <c r="N14" s="13"/>
      <c r="O14" s="2"/>
      <c r="P14" s="2"/>
      <c r="Q14" s="2"/>
      <c r="R14" s="2"/>
      <c r="S14" s="2"/>
      <c r="T14" s="2"/>
      <c r="U14" s="2"/>
      <c r="V14" s="2"/>
      <c r="W14" s="2"/>
      <c r="X14" s="2"/>
      <c r="Y14" s="2"/>
      <c r="Z14" s="2"/>
    </row>
    <row r="15" spans="1:26" ht="12.75" customHeight="1" x14ac:dyDescent="0.25">
      <c r="A15" s="16">
        <v>8</v>
      </c>
      <c r="B15" s="263"/>
      <c r="C15" s="263"/>
      <c r="D15" s="263"/>
      <c r="E15" s="263"/>
      <c r="F15" s="263"/>
      <c r="H15" s="263"/>
      <c r="I15" s="263"/>
      <c r="J15" s="263"/>
      <c r="K15" s="263"/>
      <c r="L15" s="263"/>
      <c r="M15" s="13"/>
      <c r="N15" s="13"/>
      <c r="O15" s="2"/>
      <c r="P15" s="2"/>
      <c r="Q15" s="2"/>
      <c r="R15" s="2"/>
      <c r="S15" s="2"/>
      <c r="T15" s="2"/>
      <c r="U15" s="2"/>
      <c r="V15" s="2"/>
      <c r="W15" s="2"/>
      <c r="X15" s="2"/>
      <c r="Y15" s="2"/>
      <c r="Z15" s="2"/>
    </row>
    <row r="16" spans="1:26" ht="12.75" customHeight="1" x14ac:dyDescent="0.25">
      <c r="A16" s="16">
        <v>9</v>
      </c>
      <c r="B16" s="263"/>
      <c r="C16" s="263"/>
      <c r="D16" s="263"/>
      <c r="E16" s="263"/>
      <c r="F16" s="263"/>
      <c r="H16" s="263"/>
      <c r="I16" s="263"/>
      <c r="J16" s="263"/>
      <c r="K16" s="263"/>
      <c r="L16" s="263"/>
      <c r="M16" s="13"/>
      <c r="N16" s="13"/>
      <c r="O16" s="2"/>
      <c r="P16" s="2"/>
      <c r="Q16" s="2"/>
      <c r="R16" s="2"/>
      <c r="S16" s="2"/>
      <c r="T16" s="2"/>
      <c r="U16" s="2"/>
      <c r="V16" s="2"/>
      <c r="W16" s="2"/>
      <c r="X16" s="2"/>
      <c r="Y16" s="2"/>
      <c r="Z16" s="2"/>
    </row>
    <row r="17" spans="1:26" ht="12.75" customHeight="1" x14ac:dyDescent="0.25">
      <c r="A17" s="16">
        <v>10</v>
      </c>
      <c r="B17" s="263"/>
      <c r="C17" s="263"/>
      <c r="D17" s="263"/>
      <c r="E17" s="263"/>
      <c r="F17" s="263"/>
      <c r="H17" s="263"/>
      <c r="I17" s="263"/>
      <c r="J17" s="263"/>
      <c r="K17" s="263"/>
      <c r="L17" s="263"/>
      <c r="M17" s="13"/>
      <c r="N17" s="13"/>
      <c r="O17" s="2"/>
      <c r="P17" s="2"/>
      <c r="Q17" s="2"/>
      <c r="R17" s="2"/>
      <c r="S17" s="2"/>
      <c r="T17" s="2"/>
      <c r="U17" s="2"/>
      <c r="V17" s="2"/>
      <c r="W17" s="2"/>
      <c r="X17" s="2"/>
      <c r="Y17" s="2"/>
      <c r="Z17" s="2"/>
    </row>
    <row r="18" spans="1:26" ht="12.75" customHeight="1" x14ac:dyDescent="0.25">
      <c r="A18" s="16">
        <v>11</v>
      </c>
      <c r="B18" s="263"/>
      <c r="C18" s="263"/>
      <c r="D18" s="263"/>
      <c r="E18" s="263"/>
      <c r="F18" s="263"/>
      <c r="H18" s="263"/>
      <c r="I18" s="263"/>
      <c r="J18" s="263"/>
      <c r="K18" s="263"/>
      <c r="L18" s="263"/>
      <c r="M18" s="13"/>
      <c r="N18" s="13"/>
      <c r="O18" s="2"/>
      <c r="P18" s="2"/>
      <c r="Q18" s="2"/>
      <c r="R18" s="2"/>
      <c r="S18" s="2"/>
      <c r="T18" s="2"/>
      <c r="U18" s="2"/>
      <c r="V18" s="2"/>
      <c r="W18" s="2"/>
      <c r="X18" s="2"/>
      <c r="Y18" s="2"/>
      <c r="Z18" s="2"/>
    </row>
    <row r="19" spans="1:26" ht="12.75" customHeight="1" thickBot="1" x14ac:dyDescent="0.3">
      <c r="A19" s="16">
        <v>12</v>
      </c>
      <c r="B19" s="264"/>
      <c r="C19" s="264"/>
      <c r="D19" s="264"/>
      <c r="E19" s="264"/>
      <c r="F19" s="264"/>
      <c r="H19" s="264"/>
      <c r="I19" s="264"/>
      <c r="J19" s="264"/>
      <c r="K19" s="264"/>
      <c r="L19" s="264"/>
      <c r="M19" s="13"/>
      <c r="N19" s="13"/>
      <c r="O19" s="2"/>
      <c r="P19" s="2"/>
      <c r="Q19" s="2"/>
      <c r="R19" s="2"/>
      <c r="S19" s="2"/>
      <c r="T19" s="2"/>
      <c r="U19" s="2"/>
      <c r="V19" s="2"/>
      <c r="W19" s="2"/>
      <c r="X19" s="2"/>
      <c r="Y19" s="2"/>
      <c r="Z19" s="2"/>
    </row>
    <row r="20" spans="1:26" ht="12.75" customHeight="1" x14ac:dyDescent="0.2">
      <c r="H20" s="277"/>
      <c r="I20" s="277"/>
      <c r="J20" s="277"/>
      <c r="K20" s="277"/>
      <c r="L20" s="278"/>
    </row>
    <row r="21" spans="1:26" ht="12.75" customHeight="1" x14ac:dyDescent="0.2">
      <c r="A21" s="299" t="s">
        <v>257</v>
      </c>
      <c r="B21" s="276">
        <v>500</v>
      </c>
      <c r="C21" s="276">
        <f t="shared" ref="C21:F21" si="0">SUM(C6:C19)+SUM(I6:I19)</f>
        <v>0</v>
      </c>
      <c r="D21" s="276">
        <f t="shared" si="0"/>
        <v>0</v>
      </c>
      <c r="E21" s="276">
        <f t="shared" si="0"/>
        <v>0</v>
      </c>
      <c r="F21" s="276">
        <f t="shared" si="0"/>
        <v>0</v>
      </c>
      <c r="I21" s="2"/>
      <c r="J21" s="2"/>
      <c r="K21" s="2"/>
      <c r="L21" s="271"/>
      <c r="M21" s="2"/>
      <c r="N21" s="2"/>
      <c r="O21" s="2"/>
      <c r="P21" s="2"/>
      <c r="Q21" s="2"/>
      <c r="R21" s="2"/>
      <c r="S21" s="2"/>
      <c r="T21" s="2"/>
      <c r="U21" s="2"/>
    </row>
    <row r="22" spans="1:26" ht="12.75" customHeight="1" x14ac:dyDescent="0.2">
      <c r="A22" s="20"/>
      <c r="B22" s="21"/>
      <c r="C22" s="21"/>
      <c r="D22" s="21"/>
      <c r="E22" s="21"/>
      <c r="F22" s="21"/>
      <c r="H22" s="2"/>
      <c r="I22" s="2"/>
      <c r="J22" s="2"/>
      <c r="K22" s="2"/>
      <c r="L22" s="271"/>
      <c r="M22" s="2"/>
      <c r="N22" s="2"/>
      <c r="O22" s="2"/>
      <c r="P22" s="2"/>
      <c r="Q22" s="2"/>
      <c r="R22" s="2"/>
      <c r="S22" s="2"/>
      <c r="T22" s="2"/>
      <c r="U22" s="2"/>
      <c r="V22" s="2"/>
      <c r="W22" s="2"/>
      <c r="X22" s="2"/>
      <c r="Y22" s="2"/>
      <c r="Z22" s="2"/>
    </row>
    <row r="23" spans="1:26" ht="12.75" customHeight="1" x14ac:dyDescent="0.2">
      <c r="A23" s="299" t="s">
        <v>258</v>
      </c>
      <c r="B23" s="22">
        <f>SUM(B7:B19)+SUM(H7:H19)*0.5</f>
        <v>0</v>
      </c>
      <c r="C23" s="22">
        <f t="shared" ref="C23:F23" si="1">SUM(C7:C19)+SUM(I7:I19)*0.5</f>
        <v>0</v>
      </c>
      <c r="D23" s="22">
        <f t="shared" si="1"/>
        <v>0</v>
      </c>
      <c r="E23" s="22">
        <f t="shared" si="1"/>
        <v>0</v>
      </c>
      <c r="F23" s="22">
        <f t="shared" si="1"/>
        <v>0</v>
      </c>
      <c r="H23" s="287"/>
      <c r="I23" s="2"/>
      <c r="J23" s="2"/>
      <c r="K23" s="2"/>
      <c r="L23" s="271"/>
      <c r="M23" s="2"/>
      <c r="N23" s="2"/>
      <c r="O23" s="2"/>
      <c r="P23" s="2"/>
      <c r="Q23" s="2"/>
      <c r="R23" s="2"/>
      <c r="S23" s="2"/>
      <c r="T23" s="2"/>
      <c r="U23" s="2"/>
      <c r="V23" s="2"/>
      <c r="W23" s="2"/>
      <c r="X23" s="2"/>
      <c r="Y23" s="2"/>
      <c r="Z23" s="2"/>
    </row>
    <row r="24" spans="1:26" ht="12.75" customHeight="1" x14ac:dyDescent="0.2">
      <c r="A24" s="300" t="s">
        <v>259</v>
      </c>
      <c r="B24" s="23"/>
      <c r="C24" s="23"/>
      <c r="D24" s="23"/>
      <c r="E24" s="23"/>
      <c r="F24" s="23"/>
      <c r="G24" s="272"/>
      <c r="H24" s="273"/>
      <c r="I24" s="273"/>
      <c r="J24" s="273"/>
      <c r="K24" s="273"/>
      <c r="L24" s="274"/>
      <c r="M24" s="2"/>
      <c r="N24" s="2"/>
      <c r="O24" s="2"/>
      <c r="P24" s="2"/>
      <c r="Q24" s="2"/>
      <c r="R24" s="2"/>
      <c r="S24" s="2"/>
      <c r="T24" s="2"/>
      <c r="U24" s="2"/>
      <c r="V24" s="2"/>
      <c r="W24" s="2"/>
      <c r="X24" s="2"/>
      <c r="Y24" s="2"/>
      <c r="Z24" s="2"/>
    </row>
    <row r="28" spans="1:26" ht="12.75" customHeight="1" x14ac:dyDescent="0.2">
      <c r="C28" s="19"/>
      <c r="D28" s="19"/>
      <c r="E28" s="19"/>
      <c r="F28" s="19"/>
    </row>
    <row r="29" spans="1:26" ht="15.75" x14ac:dyDescent="0.25">
      <c r="B29" s="345" t="s">
        <v>255</v>
      </c>
      <c r="C29" s="345"/>
      <c r="D29" s="345"/>
      <c r="E29" s="345"/>
      <c r="F29" s="345"/>
    </row>
    <row r="30" spans="1:26" x14ac:dyDescent="0.2">
      <c r="B30" s="17" t="s">
        <v>29</v>
      </c>
      <c r="C30" s="17" t="s">
        <v>30</v>
      </c>
      <c r="D30" s="17" t="s">
        <v>31</v>
      </c>
      <c r="E30" s="17" t="s">
        <v>32</v>
      </c>
      <c r="F30" s="17" t="s">
        <v>33</v>
      </c>
    </row>
    <row r="31" spans="1:26" x14ac:dyDescent="0.2">
      <c r="A31" s="301" t="s">
        <v>260</v>
      </c>
      <c r="B31" s="302"/>
      <c r="C31" s="302"/>
      <c r="D31" s="302"/>
      <c r="E31" s="302"/>
      <c r="F31" s="302"/>
      <c r="G31" s="298"/>
      <c r="H31" s="298"/>
      <c r="I31" s="298"/>
      <c r="J31" s="298"/>
      <c r="K31" s="298"/>
      <c r="L31" s="298"/>
    </row>
    <row r="32" spans="1:26" x14ac:dyDescent="0.2">
      <c r="A32" s="301" t="s">
        <v>261</v>
      </c>
      <c r="B32" s="302"/>
      <c r="C32" s="302"/>
      <c r="D32" s="302"/>
      <c r="E32" s="302"/>
      <c r="F32" s="302"/>
    </row>
    <row r="33" spans="1:6" x14ac:dyDescent="0.2">
      <c r="A33" s="301" t="s">
        <v>262</v>
      </c>
      <c r="B33" s="302"/>
      <c r="C33" s="302"/>
      <c r="D33" s="302"/>
      <c r="E33" s="302"/>
      <c r="F33" s="302"/>
    </row>
    <row r="34" spans="1:6" x14ac:dyDescent="0.2">
      <c r="A34" s="301" t="s">
        <v>263</v>
      </c>
      <c r="B34" s="302"/>
      <c r="C34" s="302"/>
      <c r="D34" s="302"/>
      <c r="E34" s="302"/>
      <c r="F34" s="302"/>
    </row>
    <row r="35" spans="1:6" x14ac:dyDescent="0.2">
      <c r="A35" s="301" t="s">
        <v>264</v>
      </c>
      <c r="B35" s="302"/>
      <c r="C35" s="302"/>
      <c r="D35" s="302"/>
      <c r="E35" s="302"/>
      <c r="F35" s="302"/>
    </row>
    <row r="36" spans="1:6" x14ac:dyDescent="0.2">
      <c r="B36" s="305"/>
      <c r="C36" s="305"/>
      <c r="D36" s="305"/>
      <c r="E36" s="305"/>
      <c r="F36" s="305"/>
    </row>
    <row r="37" spans="1:6" x14ac:dyDescent="0.2">
      <c r="A37" s="304" t="s">
        <v>270</v>
      </c>
      <c r="B37" s="302"/>
      <c r="C37" s="302"/>
      <c r="D37" s="302"/>
      <c r="E37" s="302"/>
      <c r="F37" s="302"/>
    </row>
    <row r="38" spans="1:6" x14ac:dyDescent="0.2">
      <c r="A38" s="304" t="s">
        <v>269</v>
      </c>
      <c r="B38" s="305"/>
      <c r="C38" s="305"/>
      <c r="D38" s="305"/>
      <c r="E38" s="305"/>
      <c r="F38" s="305"/>
    </row>
  </sheetData>
  <mergeCells count="3">
    <mergeCell ref="B4:F4"/>
    <mergeCell ref="H4:L4"/>
    <mergeCell ref="B29:F29"/>
  </mergeCells>
  <phoneticPr fontId="42" type="noConversion"/>
  <printOptions horizontalCentered="1"/>
  <pageMargins left="0.7" right="0.7" top="0.75" bottom="0.75" header="0.51180555555555496" footer="0.51180555555555496"/>
  <pageSetup firstPageNumber="0" orientation="portrait" horizontalDpi="300" verticalDpi="300"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7"/>
  <sheetViews>
    <sheetView zoomScaleNormal="100" zoomScalePageLayoutView="110" workbookViewId="0">
      <selection activeCell="A41" sqref="A41"/>
    </sheetView>
  </sheetViews>
  <sheetFormatPr defaultColWidth="8.7109375" defaultRowHeight="12.75" x14ac:dyDescent="0.2"/>
  <cols>
    <col min="1" max="1" width="33.28515625" customWidth="1"/>
    <col min="2" max="2" width="12.42578125" customWidth="1"/>
    <col min="3" max="7" width="12" customWidth="1"/>
    <col min="8" max="8" width="2" customWidth="1"/>
    <col min="9" max="9" width="10.7109375" customWidth="1"/>
    <col min="10" max="10" width="1.7109375" customWidth="1"/>
    <col min="11" max="11" width="5.42578125" customWidth="1"/>
    <col min="12" max="12" width="60" customWidth="1"/>
    <col min="13" max="13" width="38.5703125" customWidth="1"/>
    <col min="14" max="22" width="9.28515625" customWidth="1"/>
    <col min="23" max="26" width="8.7109375" customWidth="1"/>
    <col min="27" max="1025" width="14.42578125" customWidth="1"/>
  </cols>
  <sheetData>
    <row r="1" spans="1:26" ht="18.75" x14ac:dyDescent="0.3">
      <c r="A1" s="25" t="str">
        <f>'Page 3-Assumptions'!A1</f>
        <v>Proposed School Name</v>
      </c>
      <c r="B1" s="2"/>
      <c r="C1" s="2"/>
      <c r="D1" s="2"/>
      <c r="E1" s="26"/>
      <c r="F1" s="26"/>
      <c r="G1" s="26"/>
      <c r="H1" s="26"/>
      <c r="I1" s="26"/>
      <c r="J1" s="2"/>
      <c r="K1" s="2"/>
      <c r="L1" s="2"/>
      <c r="M1" s="2"/>
      <c r="N1" s="2"/>
      <c r="O1" s="2"/>
      <c r="P1" s="2"/>
      <c r="Q1" s="2"/>
      <c r="R1" s="2"/>
      <c r="S1" s="2"/>
      <c r="T1" s="2"/>
      <c r="U1" s="2"/>
      <c r="V1" s="2"/>
      <c r="W1" s="2"/>
      <c r="X1" s="2"/>
      <c r="Y1" s="2"/>
      <c r="Z1" s="2"/>
    </row>
    <row r="2" spans="1:26" ht="18.75" x14ac:dyDescent="0.3">
      <c r="A2" s="25" t="s">
        <v>35</v>
      </c>
      <c r="B2" s="2"/>
      <c r="C2" s="2"/>
      <c r="D2" s="2"/>
      <c r="E2" s="2"/>
      <c r="F2" s="2"/>
      <c r="G2" s="2"/>
      <c r="H2" s="2"/>
      <c r="I2" s="2"/>
      <c r="J2" s="2"/>
      <c r="K2" s="351"/>
      <c r="L2" s="2"/>
      <c r="M2" s="2"/>
      <c r="N2" s="2"/>
      <c r="O2" s="2"/>
      <c r="P2" s="2"/>
      <c r="Q2" s="2"/>
      <c r="R2" s="2"/>
      <c r="S2" s="2"/>
      <c r="T2" s="2"/>
      <c r="U2" s="2"/>
      <c r="V2" s="2"/>
      <c r="W2" s="2"/>
      <c r="X2" s="2"/>
      <c r="Y2" s="2"/>
      <c r="Z2" s="2"/>
    </row>
    <row r="3" spans="1:26" ht="18" customHeight="1" x14ac:dyDescent="0.2">
      <c r="A3" s="2"/>
      <c r="B3" s="2"/>
      <c r="C3" s="2"/>
      <c r="D3" s="2"/>
      <c r="E3" s="2"/>
      <c r="F3" s="2"/>
      <c r="G3" s="2"/>
      <c r="H3" s="2"/>
      <c r="I3" s="2"/>
      <c r="J3" s="2"/>
      <c r="K3" s="351"/>
      <c r="N3" s="2"/>
      <c r="O3" s="2"/>
      <c r="P3" s="2"/>
      <c r="Q3" s="2"/>
      <c r="R3" s="2"/>
      <c r="S3" s="2"/>
      <c r="T3" s="2"/>
      <c r="U3" s="2"/>
      <c r="V3" s="2"/>
      <c r="W3" s="2"/>
      <c r="X3" s="2"/>
      <c r="Y3" s="2"/>
      <c r="Z3" s="2"/>
    </row>
    <row r="4" spans="1:26" x14ac:dyDescent="0.2">
      <c r="A4" s="27"/>
      <c r="B4" s="28" t="str">
        <f>'Page 10-6 yr Budget-detail'!B4</f>
        <v>YEAR 0</v>
      </c>
      <c r="C4" s="28" t="str">
        <f>'Page 10-6 yr Budget-detail'!C4</f>
        <v>YEAR 1</v>
      </c>
      <c r="D4" s="28" t="str">
        <f>'Page 10-6 yr Budget-detail'!D4</f>
        <v>YEAR 2</v>
      </c>
      <c r="E4" s="28" t="str">
        <f>'Page 10-6 yr Budget-detail'!E4</f>
        <v>YEAR 3</v>
      </c>
      <c r="F4" s="28" t="str">
        <f>'Page 10-6 yr Budget-detail'!F4</f>
        <v>YEAR 4</v>
      </c>
      <c r="G4" s="28" t="str">
        <f>'Page 10-6 yr Budget-detail'!G4</f>
        <v>YEAR 5</v>
      </c>
      <c r="H4" s="29"/>
      <c r="I4" s="348" t="s">
        <v>278</v>
      </c>
      <c r="J4" s="30"/>
      <c r="K4" s="31"/>
      <c r="L4" s="295" t="s">
        <v>253</v>
      </c>
      <c r="M4" s="295" t="s">
        <v>254</v>
      </c>
      <c r="N4" s="31"/>
      <c r="O4" s="31"/>
      <c r="P4" s="31"/>
      <c r="Q4" s="31"/>
      <c r="R4" s="31"/>
      <c r="S4" s="31"/>
      <c r="T4" s="31"/>
      <c r="U4" s="31"/>
      <c r="V4" s="31"/>
      <c r="W4" s="31"/>
      <c r="X4" s="31"/>
      <c r="Y4" s="31"/>
      <c r="Z4" s="31"/>
    </row>
    <row r="5" spans="1:26" ht="19.5" customHeight="1" x14ac:dyDescent="0.2">
      <c r="A5" s="320" t="s">
        <v>279</v>
      </c>
      <c r="B5" s="319" t="s">
        <v>63</v>
      </c>
      <c r="C5" s="34">
        <f>'Page 1-Enrollment Plan'!B23</f>
        <v>0</v>
      </c>
      <c r="D5" s="34">
        <f>'Page 1-Enrollment Plan'!C23</f>
        <v>0</v>
      </c>
      <c r="E5" s="34">
        <f>'Page 1-Enrollment Plan'!D23</f>
        <v>0</v>
      </c>
      <c r="F5" s="34">
        <f>'Page 1-Enrollment Plan'!E23</f>
        <v>0</v>
      </c>
      <c r="G5" s="34">
        <f>'Page 1-Enrollment Plan'!F23</f>
        <v>0</v>
      </c>
      <c r="H5" s="35"/>
      <c r="I5" s="349"/>
      <c r="J5" s="18"/>
      <c r="K5" s="2"/>
      <c r="L5" s="352" t="s">
        <v>280</v>
      </c>
      <c r="M5" s="352"/>
      <c r="N5" s="2"/>
      <c r="O5" s="2"/>
      <c r="P5" s="2"/>
      <c r="Q5" s="2"/>
      <c r="R5" s="2"/>
      <c r="S5" s="2"/>
      <c r="T5" s="2"/>
      <c r="U5" s="2"/>
      <c r="V5" s="2"/>
      <c r="W5" s="2"/>
      <c r="X5" s="2"/>
      <c r="Y5" s="2"/>
      <c r="Z5" s="2"/>
    </row>
    <row r="6" spans="1:26" ht="12.75" customHeight="1" x14ac:dyDescent="0.2">
      <c r="A6" s="234" t="s">
        <v>225</v>
      </c>
      <c r="B6" s="235">
        <v>0</v>
      </c>
      <c r="C6" s="235">
        <v>10</v>
      </c>
      <c r="D6" s="235">
        <v>15</v>
      </c>
      <c r="E6" s="235">
        <v>20</v>
      </c>
      <c r="F6" s="235">
        <v>25</v>
      </c>
      <c r="G6" s="236">
        <v>30</v>
      </c>
      <c r="H6" s="36"/>
      <c r="I6" s="255">
        <v>40000</v>
      </c>
      <c r="J6" s="37"/>
      <c r="K6" s="1"/>
      <c r="L6" s="352"/>
      <c r="M6" s="352"/>
      <c r="N6" s="1"/>
      <c r="O6" s="1"/>
      <c r="P6" s="1"/>
      <c r="Q6" s="1"/>
      <c r="R6" s="1"/>
      <c r="S6" s="1"/>
      <c r="T6" s="1"/>
      <c r="U6" s="1"/>
      <c r="V6" s="1"/>
      <c r="W6" s="1"/>
      <c r="X6" s="1"/>
      <c r="Y6" s="1"/>
      <c r="Z6" s="1"/>
    </row>
    <row r="7" spans="1:26" ht="12.75" customHeight="1" x14ac:dyDescent="0.2">
      <c r="A7" s="234"/>
      <c r="B7" s="235"/>
      <c r="C7" s="237"/>
      <c r="D7" s="237"/>
      <c r="E7" s="237"/>
      <c r="F7" s="237"/>
      <c r="G7" s="237"/>
      <c r="H7" s="36"/>
      <c r="I7" s="256"/>
      <c r="J7" s="37"/>
      <c r="K7" s="1"/>
      <c r="L7" s="352"/>
      <c r="M7" s="352"/>
      <c r="N7" s="1"/>
      <c r="O7" s="1"/>
      <c r="P7" s="1"/>
      <c r="Q7" s="1"/>
      <c r="R7" s="1"/>
      <c r="S7" s="1"/>
      <c r="T7" s="1"/>
      <c r="U7" s="1"/>
      <c r="V7" s="1"/>
      <c r="W7" s="1"/>
      <c r="X7" s="1"/>
      <c r="Y7" s="1"/>
      <c r="Z7" s="1"/>
    </row>
    <row r="8" spans="1:26" ht="12.75" customHeight="1" x14ac:dyDescent="0.2">
      <c r="A8" s="238"/>
      <c r="B8" s="235"/>
      <c r="C8" s="235"/>
      <c r="D8" s="235"/>
      <c r="E8" s="235"/>
      <c r="F8" s="235"/>
      <c r="G8" s="237"/>
      <c r="H8" s="38"/>
      <c r="I8" s="256"/>
      <c r="J8" s="37"/>
      <c r="K8" s="1"/>
      <c r="L8" s="352"/>
      <c r="M8" s="352"/>
      <c r="N8" s="1"/>
      <c r="O8" s="1"/>
      <c r="P8" s="1"/>
      <c r="Q8" s="1"/>
      <c r="R8" s="1"/>
      <c r="S8" s="1"/>
      <c r="T8" s="1"/>
      <c r="U8" s="1"/>
      <c r="V8" s="1"/>
      <c r="W8" s="1"/>
      <c r="X8" s="1"/>
      <c r="Y8" s="1"/>
      <c r="Z8" s="1"/>
    </row>
    <row r="9" spans="1:26" ht="12.75" customHeight="1" x14ac:dyDescent="0.2">
      <c r="A9" s="238"/>
      <c r="B9" s="235"/>
      <c r="C9" s="235"/>
      <c r="D9" s="235"/>
      <c r="E9" s="235"/>
      <c r="F9" s="235"/>
      <c r="G9" s="237"/>
      <c r="H9" s="21"/>
      <c r="I9" s="256"/>
      <c r="J9" s="37"/>
      <c r="K9" s="2"/>
      <c r="L9" s="352"/>
      <c r="M9" s="352"/>
      <c r="N9" s="2"/>
      <c r="O9" s="2"/>
      <c r="P9" s="2"/>
      <c r="Q9" s="2"/>
      <c r="R9" s="2"/>
      <c r="S9" s="2"/>
      <c r="T9" s="2"/>
      <c r="U9" s="2"/>
      <c r="V9" s="2"/>
      <c r="W9" s="2"/>
      <c r="X9" s="2"/>
      <c r="Y9" s="2"/>
      <c r="Z9" s="2"/>
    </row>
    <row r="10" spans="1:26" ht="12.75" customHeight="1" x14ac:dyDescent="0.2">
      <c r="A10" s="234"/>
      <c r="B10" s="235"/>
      <c r="C10" s="235"/>
      <c r="D10" s="235"/>
      <c r="E10" s="235"/>
      <c r="F10" s="235"/>
      <c r="G10" s="237"/>
      <c r="H10" s="21"/>
      <c r="I10" s="256"/>
      <c r="J10" s="37"/>
      <c r="K10" s="2"/>
      <c r="L10" s="352"/>
      <c r="M10" s="352"/>
      <c r="N10" s="2"/>
      <c r="O10" s="2"/>
      <c r="P10" s="2"/>
      <c r="Q10" s="2"/>
      <c r="R10" s="2"/>
      <c r="S10" s="2"/>
      <c r="T10" s="2"/>
      <c r="U10" s="2"/>
      <c r="V10" s="2"/>
      <c r="W10" s="2"/>
      <c r="X10" s="2"/>
      <c r="Y10" s="2"/>
      <c r="Z10" s="2"/>
    </row>
    <row r="11" spans="1:26" ht="12.75" customHeight="1" x14ac:dyDescent="0.2">
      <c r="A11" s="239"/>
      <c r="B11" s="235"/>
      <c r="C11" s="235"/>
      <c r="D11" s="237"/>
      <c r="E11" s="240"/>
      <c r="F11" s="235"/>
      <c r="G11" s="237"/>
      <c r="H11" s="21"/>
      <c r="I11" s="256"/>
      <c r="J11" s="37"/>
      <c r="K11" s="2"/>
      <c r="L11" s="352"/>
      <c r="M11" s="352"/>
      <c r="N11" s="2"/>
      <c r="O11" s="2"/>
      <c r="P11" s="2"/>
      <c r="Q11" s="2"/>
      <c r="R11" s="2"/>
      <c r="S11" s="2"/>
      <c r="T11" s="2"/>
      <c r="U11" s="2"/>
      <c r="V11" s="2"/>
      <c r="W11" s="2"/>
      <c r="X11" s="2"/>
      <c r="Y11" s="2"/>
      <c r="Z11" s="2"/>
    </row>
    <row r="12" spans="1:26" ht="12.75" customHeight="1" x14ac:dyDescent="0.2">
      <c r="A12" s="238"/>
      <c r="B12" s="235"/>
      <c r="C12" s="235"/>
      <c r="D12" s="237"/>
      <c r="E12" s="240"/>
      <c r="F12" s="235"/>
      <c r="G12" s="237"/>
      <c r="H12" s="21"/>
      <c r="I12" s="256"/>
      <c r="J12" s="37"/>
      <c r="K12" s="2"/>
      <c r="L12" s="352"/>
      <c r="M12" s="352"/>
      <c r="N12" s="2"/>
      <c r="O12" s="2"/>
      <c r="P12" s="2"/>
      <c r="Q12" s="2"/>
      <c r="R12" s="2"/>
      <c r="S12" s="2"/>
      <c r="T12" s="2"/>
      <c r="U12" s="2"/>
      <c r="V12" s="2"/>
      <c r="W12" s="2"/>
      <c r="X12" s="2"/>
      <c r="Y12" s="2"/>
      <c r="Z12" s="2"/>
    </row>
    <row r="13" spans="1:26" ht="12.75" customHeight="1" x14ac:dyDescent="0.2">
      <c r="A13" s="238"/>
      <c r="B13" s="235"/>
      <c r="C13" s="235"/>
      <c r="D13" s="237"/>
      <c r="E13" s="240"/>
      <c r="F13" s="235"/>
      <c r="G13" s="237"/>
      <c r="H13" s="21"/>
      <c r="I13" s="256"/>
      <c r="J13" s="37"/>
      <c r="K13" s="2"/>
      <c r="L13" s="352"/>
      <c r="M13" s="352"/>
      <c r="N13" s="2"/>
      <c r="O13" s="2"/>
      <c r="P13" s="2"/>
      <c r="Q13" s="2"/>
      <c r="R13" s="2"/>
      <c r="S13" s="2"/>
      <c r="T13" s="2"/>
      <c r="U13" s="2"/>
      <c r="V13" s="2"/>
      <c r="W13" s="2"/>
      <c r="X13" s="2"/>
      <c r="Y13" s="2"/>
      <c r="Z13" s="2"/>
    </row>
    <row r="14" spans="1:26" ht="12.75" customHeight="1" x14ac:dyDescent="0.2">
      <c r="A14" s="241"/>
      <c r="B14" s="237"/>
      <c r="C14" s="237"/>
      <c r="D14" s="237"/>
      <c r="E14" s="237"/>
      <c r="F14" s="237"/>
      <c r="G14" s="237"/>
      <c r="H14" s="21"/>
      <c r="I14" s="257"/>
      <c r="J14" s="37"/>
      <c r="K14" s="2" t="s">
        <v>24</v>
      </c>
      <c r="L14" s="352"/>
      <c r="M14" s="352"/>
      <c r="N14" s="2"/>
      <c r="O14" s="2"/>
      <c r="P14" s="2"/>
      <c r="Q14" s="2"/>
      <c r="R14" s="2"/>
      <c r="S14" s="2"/>
      <c r="T14" s="2"/>
      <c r="U14" s="2"/>
      <c r="V14" s="2"/>
      <c r="W14" s="2"/>
      <c r="X14" s="2"/>
      <c r="Y14" s="2"/>
      <c r="Z14" s="2"/>
    </row>
    <row r="15" spans="1:26" ht="12.75" customHeight="1" x14ac:dyDescent="0.2">
      <c r="A15" s="39" t="s">
        <v>36</v>
      </c>
      <c r="B15" s="40">
        <f t="shared" ref="B15:G15" si="0">SUM(B6:B14)</f>
        <v>0</v>
      </c>
      <c r="C15" s="40">
        <f t="shared" si="0"/>
        <v>10</v>
      </c>
      <c r="D15" s="40">
        <f t="shared" si="0"/>
        <v>15</v>
      </c>
      <c r="E15" s="40">
        <f t="shared" si="0"/>
        <v>20</v>
      </c>
      <c r="F15" s="40">
        <f t="shared" si="0"/>
        <v>25</v>
      </c>
      <c r="G15" s="40">
        <f t="shared" si="0"/>
        <v>30</v>
      </c>
      <c r="H15" s="21"/>
      <c r="I15" s="41"/>
      <c r="J15" s="37"/>
      <c r="K15" s="2"/>
      <c r="L15" s="2"/>
      <c r="M15" s="2"/>
      <c r="N15" s="2"/>
      <c r="O15" s="2"/>
      <c r="P15" s="2"/>
      <c r="Q15" s="2"/>
      <c r="R15" s="2"/>
      <c r="S15" s="2"/>
      <c r="T15" s="2"/>
      <c r="U15" s="2"/>
      <c r="V15" s="2"/>
      <c r="W15" s="42"/>
      <c r="X15" s="42"/>
      <c r="Y15" s="42"/>
      <c r="Z15" s="42"/>
    </row>
    <row r="16" spans="1:26" ht="12.75" customHeight="1" x14ac:dyDescent="0.2">
      <c r="A16" s="43"/>
      <c r="B16" s="36"/>
      <c r="C16" s="36"/>
      <c r="D16" s="36"/>
      <c r="E16" s="36"/>
      <c r="F16" s="36"/>
      <c r="G16" s="36"/>
      <c r="H16" s="21"/>
      <c r="I16" s="41"/>
      <c r="J16" s="37"/>
      <c r="K16" s="2"/>
      <c r="L16" s="2"/>
      <c r="M16" s="2"/>
      <c r="N16" s="2"/>
      <c r="O16" s="2"/>
      <c r="P16" s="2"/>
      <c r="Q16" s="2"/>
      <c r="R16" s="2"/>
      <c r="S16" s="2"/>
      <c r="T16" s="2"/>
      <c r="U16" s="2"/>
      <c r="V16" s="2"/>
      <c r="W16" s="2"/>
      <c r="X16" s="2"/>
      <c r="Y16" s="2"/>
      <c r="Z16" s="2"/>
    </row>
    <row r="17" spans="1:26" ht="19.5" customHeight="1" x14ac:dyDescent="0.2">
      <c r="A17" s="32" t="s">
        <v>243</v>
      </c>
      <c r="B17" s="33" t="str">
        <f t="shared" ref="B17:G17" si="1">B5</f>
        <v>N/A</v>
      </c>
      <c r="C17" s="34">
        <f t="shared" si="1"/>
        <v>0</v>
      </c>
      <c r="D17" s="34">
        <f t="shared" si="1"/>
        <v>0</v>
      </c>
      <c r="E17" s="34">
        <f t="shared" si="1"/>
        <v>0</v>
      </c>
      <c r="F17" s="34">
        <f t="shared" si="1"/>
        <v>0</v>
      </c>
      <c r="G17" s="44">
        <f t="shared" si="1"/>
        <v>0</v>
      </c>
      <c r="H17" s="36"/>
      <c r="I17" s="45"/>
      <c r="J17" s="37"/>
      <c r="K17" s="288"/>
      <c r="L17" s="353" t="s">
        <v>281</v>
      </c>
      <c r="M17" s="353"/>
      <c r="N17" s="1"/>
      <c r="O17" s="1"/>
      <c r="P17" s="1"/>
      <c r="Q17" s="1"/>
      <c r="R17" s="1"/>
      <c r="S17" s="1"/>
      <c r="T17" s="1"/>
      <c r="U17" s="1"/>
      <c r="V17" s="1"/>
      <c r="W17" s="1"/>
      <c r="X17" s="1"/>
      <c r="Y17" s="1"/>
      <c r="Z17" s="1"/>
    </row>
    <row r="18" spans="1:26" ht="12.75" customHeight="1" x14ac:dyDescent="0.2">
      <c r="A18" s="234" t="s">
        <v>244</v>
      </c>
      <c r="B18" s="242">
        <v>0</v>
      </c>
      <c r="C18" s="242">
        <v>1</v>
      </c>
      <c r="D18" s="242">
        <v>1</v>
      </c>
      <c r="E18" s="242">
        <v>1</v>
      </c>
      <c r="F18" s="242">
        <v>1</v>
      </c>
      <c r="G18" s="243">
        <v>1</v>
      </c>
      <c r="H18" s="46"/>
      <c r="I18" s="255">
        <v>90000</v>
      </c>
      <c r="J18" s="37"/>
      <c r="K18" s="283"/>
      <c r="L18" s="354"/>
      <c r="M18" s="354"/>
      <c r="N18" s="2"/>
      <c r="O18" s="2"/>
      <c r="P18" s="2"/>
      <c r="Q18" s="2"/>
      <c r="R18" s="2"/>
      <c r="S18" s="2"/>
      <c r="T18" s="2"/>
      <c r="U18" s="2"/>
      <c r="V18" s="2"/>
      <c r="W18" s="2"/>
      <c r="X18" s="2"/>
      <c r="Y18" s="2"/>
      <c r="Z18" s="2"/>
    </row>
    <row r="19" spans="1:26" ht="12.75" customHeight="1" x14ac:dyDescent="0.2">
      <c r="A19" s="234" t="s">
        <v>245</v>
      </c>
      <c r="B19" s="242"/>
      <c r="C19" s="242"/>
      <c r="D19" s="242"/>
      <c r="E19" s="242"/>
      <c r="F19" s="242"/>
      <c r="G19" s="243"/>
      <c r="H19" s="46"/>
      <c r="I19" s="256"/>
      <c r="J19" s="37"/>
      <c r="K19" s="283"/>
      <c r="L19" s="354"/>
      <c r="M19" s="354"/>
      <c r="N19" s="2"/>
      <c r="O19" s="2"/>
      <c r="P19" s="2"/>
      <c r="Q19" s="2"/>
      <c r="R19" s="2"/>
      <c r="S19" s="2"/>
      <c r="T19" s="2"/>
      <c r="U19" s="2"/>
      <c r="V19" s="2"/>
      <c r="W19" s="2"/>
      <c r="X19" s="2"/>
      <c r="Y19" s="2"/>
      <c r="Z19" s="2"/>
    </row>
    <row r="20" spans="1:26" ht="12.75" customHeight="1" x14ac:dyDescent="0.2">
      <c r="A20" s="244" t="s">
        <v>246</v>
      </c>
      <c r="B20" s="242"/>
      <c r="C20" s="242"/>
      <c r="D20" s="242"/>
      <c r="E20" s="243"/>
      <c r="F20" s="243"/>
      <c r="G20" s="243"/>
      <c r="H20" s="46"/>
      <c r="I20" s="256"/>
      <c r="J20" s="37"/>
      <c r="K20" s="283"/>
      <c r="L20" s="354"/>
      <c r="M20" s="354"/>
      <c r="N20" s="2"/>
      <c r="O20" s="2"/>
      <c r="P20" s="2"/>
      <c r="Q20" s="2"/>
      <c r="R20" s="2"/>
      <c r="S20" s="2"/>
      <c r="T20" s="2"/>
      <c r="U20" s="2"/>
      <c r="V20" s="2"/>
      <c r="W20" s="2"/>
      <c r="X20" s="2"/>
      <c r="Y20" s="2"/>
      <c r="Z20" s="2"/>
    </row>
    <row r="21" spans="1:26" ht="12.75" customHeight="1" x14ac:dyDescent="0.2">
      <c r="A21" s="234"/>
      <c r="B21" s="242"/>
      <c r="C21" s="242"/>
      <c r="D21" s="243"/>
      <c r="E21" s="245"/>
      <c r="F21" s="243"/>
      <c r="G21" s="243"/>
      <c r="H21" s="46" t="s">
        <v>24</v>
      </c>
      <c r="I21" s="256"/>
      <c r="J21" s="37"/>
      <c r="K21" s="283"/>
      <c r="L21" s="354"/>
      <c r="M21" s="354"/>
      <c r="N21" s="2"/>
      <c r="O21" s="2"/>
      <c r="P21" s="2"/>
      <c r="Q21" s="2"/>
      <c r="R21" s="2"/>
      <c r="S21" s="2"/>
      <c r="T21" s="2"/>
      <c r="U21" s="2"/>
      <c r="V21" s="2"/>
      <c r="W21" s="2"/>
      <c r="X21" s="2"/>
      <c r="Y21" s="2"/>
      <c r="Z21" s="2"/>
    </row>
    <row r="22" spans="1:26" ht="12.75" customHeight="1" x14ac:dyDescent="0.2">
      <c r="A22" s="246"/>
      <c r="B22" s="247"/>
      <c r="C22" s="247"/>
      <c r="D22" s="247"/>
      <c r="E22" s="247"/>
      <c r="F22" s="247"/>
      <c r="G22" s="247"/>
      <c r="H22" s="46"/>
      <c r="I22" s="256"/>
      <c r="J22" s="37"/>
      <c r="K22" s="283"/>
      <c r="L22" s="354"/>
      <c r="M22" s="354"/>
      <c r="N22" s="2"/>
      <c r="O22" s="2"/>
      <c r="P22" s="2"/>
      <c r="Q22" s="2"/>
      <c r="R22" s="2"/>
      <c r="S22" s="2"/>
      <c r="T22" s="2"/>
      <c r="U22" s="2"/>
      <c r="V22" s="2"/>
      <c r="W22" s="2"/>
      <c r="X22" s="2"/>
      <c r="Y22" s="2"/>
      <c r="Z22" s="2"/>
    </row>
    <row r="23" spans="1:26" ht="12.75" customHeight="1" x14ac:dyDescent="0.2">
      <c r="A23" s="234"/>
      <c r="B23" s="235"/>
      <c r="C23" s="237"/>
      <c r="D23" s="237"/>
      <c r="E23" s="248"/>
      <c r="F23" s="237"/>
      <c r="G23" s="237"/>
      <c r="H23" s="46"/>
      <c r="I23" s="256"/>
      <c r="J23" s="37"/>
      <c r="K23" s="283"/>
      <c r="L23" s="354"/>
      <c r="M23" s="354"/>
      <c r="N23" s="2"/>
      <c r="O23" s="2"/>
      <c r="P23" s="2"/>
      <c r="Q23" s="2"/>
      <c r="R23" s="2"/>
      <c r="S23" s="2"/>
      <c r="T23" s="2"/>
      <c r="U23" s="2"/>
      <c r="V23" s="2"/>
      <c r="W23" s="2"/>
      <c r="X23" s="2"/>
      <c r="Y23" s="2"/>
      <c r="Z23" s="2"/>
    </row>
    <row r="24" spans="1:26" ht="12.75" customHeight="1" x14ac:dyDescent="0.2">
      <c r="A24" s="234"/>
      <c r="B24" s="235"/>
      <c r="C24" s="237"/>
      <c r="D24" s="237"/>
      <c r="E24" s="240"/>
      <c r="F24" s="235"/>
      <c r="G24" s="237"/>
      <c r="H24" s="46"/>
      <c r="I24" s="256"/>
      <c r="J24" s="37"/>
      <c r="K24" s="2"/>
      <c r="L24" s="354"/>
      <c r="M24" s="354"/>
      <c r="N24" s="2"/>
      <c r="O24" s="2"/>
      <c r="P24" s="2"/>
      <c r="Q24" s="2"/>
      <c r="R24" s="2"/>
      <c r="S24" s="2"/>
      <c r="T24" s="2"/>
      <c r="U24" s="2"/>
      <c r="V24" s="2"/>
      <c r="W24" s="2"/>
      <c r="X24" s="2"/>
      <c r="Y24" s="2"/>
      <c r="Z24" s="2"/>
    </row>
    <row r="25" spans="1:26" ht="12.75" customHeight="1" x14ac:dyDescent="0.2">
      <c r="A25" s="234"/>
      <c r="B25" s="235"/>
      <c r="C25" s="235"/>
      <c r="D25" s="237"/>
      <c r="E25" s="240"/>
      <c r="F25" s="235"/>
      <c r="G25" s="237"/>
      <c r="H25" s="46"/>
      <c r="I25" s="256"/>
      <c r="J25" s="37"/>
      <c r="K25" s="350"/>
      <c r="L25" s="354"/>
      <c r="M25" s="354"/>
      <c r="N25" s="2"/>
      <c r="O25" s="2"/>
      <c r="P25" s="2"/>
      <c r="Q25" s="2"/>
      <c r="R25" s="2"/>
      <c r="S25" s="2"/>
      <c r="T25" s="2"/>
      <c r="U25" s="2"/>
      <c r="V25" s="2"/>
      <c r="W25" s="2"/>
      <c r="X25" s="2"/>
      <c r="Y25" s="2"/>
      <c r="Z25" s="2"/>
    </row>
    <row r="26" spans="1:26" ht="12.75" customHeight="1" x14ac:dyDescent="0.2">
      <c r="A26" s="234"/>
      <c r="B26" s="235"/>
      <c r="C26" s="235"/>
      <c r="D26" s="237"/>
      <c r="E26" s="240"/>
      <c r="F26" s="235"/>
      <c r="G26" s="237"/>
      <c r="H26" s="46"/>
      <c r="I26" s="256"/>
      <c r="J26" s="37"/>
      <c r="K26" s="350"/>
      <c r="L26" s="354"/>
      <c r="M26" s="354"/>
      <c r="N26" s="2"/>
      <c r="O26" s="2"/>
      <c r="P26" s="2"/>
      <c r="Q26" s="2"/>
      <c r="R26" s="2"/>
      <c r="S26" s="2"/>
      <c r="T26" s="2"/>
      <c r="U26" s="2"/>
      <c r="V26" s="2"/>
      <c r="W26" s="2"/>
      <c r="X26" s="2"/>
      <c r="Y26" s="2"/>
      <c r="Z26" s="2"/>
    </row>
    <row r="27" spans="1:26" ht="19.5" customHeight="1" x14ac:dyDescent="0.2">
      <c r="A27" s="47" t="s">
        <v>37</v>
      </c>
      <c r="B27" s="48"/>
      <c r="C27" s="49"/>
      <c r="D27" s="50"/>
      <c r="E27" s="51"/>
      <c r="F27" s="49"/>
      <c r="G27" s="50"/>
      <c r="H27" s="46"/>
      <c r="I27" s="258"/>
      <c r="J27" s="37"/>
      <c r="K27" s="350"/>
      <c r="L27" s="354"/>
      <c r="M27" s="354"/>
      <c r="N27" s="2"/>
      <c r="O27" s="2"/>
      <c r="P27" s="2"/>
      <c r="Q27" s="2"/>
      <c r="R27" s="2"/>
      <c r="S27" s="2"/>
      <c r="T27" s="2"/>
      <c r="U27" s="2"/>
      <c r="V27" s="2"/>
      <c r="W27" s="2"/>
      <c r="X27" s="2"/>
      <c r="Y27" s="2"/>
      <c r="Z27" s="2"/>
    </row>
    <row r="28" spans="1:26" ht="12.75" customHeight="1" x14ac:dyDescent="0.2">
      <c r="A28" s="249"/>
      <c r="B28" s="250"/>
      <c r="C28" s="251"/>
      <c r="D28" s="252"/>
      <c r="E28" s="253"/>
      <c r="F28" s="251"/>
      <c r="G28" s="252"/>
      <c r="H28" s="46"/>
      <c r="I28" s="258"/>
      <c r="J28" s="37"/>
      <c r="K28" s="2"/>
      <c r="L28" s="354"/>
      <c r="M28" s="354"/>
      <c r="N28" s="2"/>
      <c r="O28" s="2"/>
      <c r="P28" s="2"/>
      <c r="Q28" s="2"/>
      <c r="R28" s="2"/>
      <c r="S28" s="2"/>
      <c r="T28" s="2"/>
      <c r="U28" s="2"/>
      <c r="V28" s="2"/>
      <c r="W28" s="2"/>
      <c r="X28" s="2"/>
      <c r="Y28" s="2"/>
      <c r="Z28" s="2"/>
    </row>
    <row r="29" spans="1:26" ht="12.75" customHeight="1" x14ac:dyDescent="0.2">
      <c r="A29" s="249" t="s">
        <v>24</v>
      </c>
      <c r="B29" s="250"/>
      <c r="C29" s="251"/>
      <c r="D29" s="251"/>
      <c r="E29" s="251"/>
      <c r="F29" s="251"/>
      <c r="G29" s="254"/>
      <c r="H29" s="46"/>
      <c r="I29" s="259"/>
      <c r="J29" s="37"/>
      <c r="K29" s="2"/>
      <c r="L29" s="355"/>
      <c r="M29" s="355"/>
      <c r="N29" s="2"/>
      <c r="O29" s="2"/>
      <c r="P29" s="2"/>
      <c r="Q29" s="2"/>
      <c r="R29" s="2"/>
      <c r="S29" s="2"/>
      <c r="T29" s="2"/>
      <c r="U29" s="2"/>
      <c r="V29" s="2"/>
      <c r="W29" s="2"/>
      <c r="X29" s="2"/>
      <c r="Y29" s="2"/>
      <c r="Z29" s="2"/>
    </row>
    <row r="30" spans="1:26" ht="12.75" customHeight="1" x14ac:dyDescent="0.2">
      <c r="A30" s="52" t="s">
        <v>38</v>
      </c>
      <c r="B30" s="40">
        <f t="shared" ref="B30:G30" si="2">SUM(B18:B26)</f>
        <v>0</v>
      </c>
      <c r="C30" s="40">
        <f t="shared" si="2"/>
        <v>1</v>
      </c>
      <c r="D30" s="40">
        <f t="shared" si="2"/>
        <v>1</v>
      </c>
      <c r="E30" s="40">
        <f t="shared" si="2"/>
        <v>1</v>
      </c>
      <c r="F30" s="40">
        <f t="shared" si="2"/>
        <v>1</v>
      </c>
      <c r="G30" s="40">
        <f t="shared" si="2"/>
        <v>1</v>
      </c>
      <c r="H30" s="21"/>
      <c r="I30" s="21"/>
      <c r="J30" s="18"/>
      <c r="K30" s="2"/>
      <c r="L30" s="53"/>
      <c r="M30" s="2"/>
      <c r="N30" s="2"/>
      <c r="O30" s="2"/>
      <c r="P30" s="2"/>
      <c r="Q30" s="2"/>
      <c r="R30" s="2"/>
      <c r="S30" s="2"/>
      <c r="T30" s="2"/>
      <c r="U30" s="2"/>
      <c r="V30" s="2"/>
      <c r="W30" s="42"/>
      <c r="X30" s="42"/>
      <c r="Y30" s="42"/>
      <c r="Z30" s="42"/>
    </row>
    <row r="31" spans="1:26" ht="12.75" customHeight="1" x14ac:dyDescent="0.2">
      <c r="A31" s="43"/>
      <c r="B31" s="21"/>
      <c r="C31" s="21"/>
      <c r="D31" s="21"/>
      <c r="E31" s="21"/>
      <c r="F31" s="21"/>
      <c r="G31" s="21"/>
      <c r="H31" s="21"/>
      <c r="I31" s="21"/>
      <c r="J31" s="18"/>
      <c r="K31" s="2"/>
      <c r="L31" s="2"/>
      <c r="M31" s="2"/>
      <c r="N31" s="2"/>
      <c r="O31" s="2"/>
      <c r="P31" s="2"/>
      <c r="Q31" s="2"/>
      <c r="R31" s="2"/>
      <c r="S31" s="2"/>
      <c r="T31" s="2"/>
      <c r="U31" s="2"/>
      <c r="V31" s="2"/>
      <c r="W31" s="2"/>
      <c r="X31" s="2"/>
      <c r="Y31" s="2"/>
      <c r="Z31" s="2"/>
    </row>
    <row r="32" spans="1:26" ht="12.75" customHeight="1" x14ac:dyDescent="0.2">
      <c r="A32" s="54" t="s">
        <v>39</v>
      </c>
      <c r="B32" s="54">
        <f>(SUMPRODUCT(B6:B14,$I6:$I14))+(SUMPRODUCT(B18:B29,$I18:$I29))</f>
        <v>0</v>
      </c>
      <c r="C32" s="54">
        <f>(SUMPRODUCT(C6:C14,$I6:$I14)*(1+$I32))+(SUMPRODUCT(C18:C29,$I18:$I29)*(1+$I32))</f>
        <v>504700</v>
      </c>
      <c r="D32" s="54">
        <f>(SUMPRODUCT(D6:D14,$I6:$I14)*(1+($I32*2))+(SUMPRODUCT(D18:D29,$I18:$I29)*(1+($I32*2))))</f>
        <v>731400</v>
      </c>
      <c r="E32" s="54">
        <f>(SUMPRODUCT(E6:E14,$I6:$I14)*(1+($I32*3))+(SUMPRODUCT(E18:E29,$I18:$I29)*(1+($I32*3))))</f>
        <v>970100.00000000012</v>
      </c>
      <c r="F32" s="54">
        <f>(SUMPRODUCT(F6:F14,$I6:$I14)*(1+($I32*4))+(SUMPRODUCT(F18:F29,$I18:$I29)*(1+($I32*4))))</f>
        <v>1220800</v>
      </c>
      <c r="G32" s="54">
        <f>(SUMPRODUCT(G6:G14,$I6:$I14)*(1+($I32*5))+(SUMPRODUCT(G18:G29,$I18:$I29)*(1+($I32*5))))</f>
        <v>1483500</v>
      </c>
      <c r="H32" s="36"/>
      <c r="I32" s="233">
        <v>0.03</v>
      </c>
      <c r="J32" s="55"/>
      <c r="L32" s="56" t="s">
        <v>282</v>
      </c>
      <c r="M32" s="1"/>
      <c r="N32" s="1"/>
      <c r="O32" s="1"/>
      <c r="P32" s="1"/>
      <c r="Q32" s="1"/>
      <c r="R32" s="1"/>
      <c r="S32" s="1"/>
      <c r="T32" s="1"/>
      <c r="U32" s="1"/>
      <c r="V32" s="1"/>
      <c r="W32" s="1"/>
      <c r="X32" s="1"/>
      <c r="Y32" s="1"/>
      <c r="Z32" s="1"/>
    </row>
    <row r="33" spans="1:26" ht="12.75" customHeight="1" x14ac:dyDescent="0.2">
      <c r="A33" s="43"/>
      <c r="B33" s="57"/>
      <c r="C33" s="57"/>
      <c r="D33" s="57"/>
      <c r="E33" s="57"/>
      <c r="F33" s="57"/>
      <c r="G33" s="57"/>
      <c r="H33" s="21"/>
      <c r="I33" s="21" t="s">
        <v>40</v>
      </c>
      <c r="J33" s="18"/>
      <c r="K33" s="2"/>
      <c r="L33" s="2"/>
      <c r="M33" s="2"/>
      <c r="N33" s="2"/>
      <c r="O33" s="2"/>
      <c r="P33" s="2"/>
      <c r="Q33" s="2"/>
      <c r="R33" s="2"/>
      <c r="S33" s="2"/>
      <c r="T33" s="2"/>
      <c r="U33" s="2"/>
      <c r="V33" s="2"/>
      <c r="W33" s="2"/>
      <c r="X33" s="2"/>
      <c r="Y33" s="2"/>
      <c r="Z33" s="2"/>
    </row>
    <row r="34" spans="1:26" ht="12.75" customHeight="1" x14ac:dyDescent="0.2">
      <c r="A34" s="43"/>
      <c r="B34" s="21"/>
      <c r="C34" s="21"/>
      <c r="D34" s="21"/>
      <c r="E34" s="21"/>
      <c r="F34" s="21"/>
      <c r="G34" s="21"/>
      <c r="H34" s="21"/>
      <c r="I34" s="21"/>
      <c r="J34" s="18"/>
      <c r="K34" s="2"/>
      <c r="L34" s="2"/>
      <c r="M34" s="2"/>
      <c r="N34" s="2"/>
      <c r="O34" s="2"/>
      <c r="P34" s="2"/>
      <c r="Q34" s="2"/>
      <c r="R34" s="2"/>
      <c r="S34" s="2"/>
      <c r="T34" s="2"/>
      <c r="U34" s="2"/>
      <c r="V34" s="2"/>
      <c r="W34" s="2"/>
      <c r="X34" s="2"/>
      <c r="Y34" s="2"/>
      <c r="Z34" s="2"/>
    </row>
    <row r="35" spans="1:26" ht="12.75" customHeight="1" x14ac:dyDescent="0.2">
      <c r="A35" s="39" t="s">
        <v>41</v>
      </c>
      <c r="B35" s="58">
        <f>B15</f>
        <v>0</v>
      </c>
      <c r="C35" s="58">
        <f>C15-C14</f>
        <v>10</v>
      </c>
      <c r="D35" s="58">
        <f>D15-D14</f>
        <v>15</v>
      </c>
      <c r="E35" s="58">
        <f>E15-E14</f>
        <v>20</v>
      </c>
      <c r="F35" s="58">
        <f>F15-F14</f>
        <v>25</v>
      </c>
      <c r="G35" s="58">
        <f>G15-G14</f>
        <v>30</v>
      </c>
      <c r="H35" s="21"/>
      <c r="I35" s="21"/>
      <c r="J35" s="18"/>
      <c r="K35" s="2"/>
      <c r="L35" s="2"/>
      <c r="M35" s="2"/>
      <c r="N35" s="2"/>
      <c r="O35" s="2"/>
      <c r="P35" s="2"/>
      <c r="Q35" s="2"/>
      <c r="R35" s="2"/>
      <c r="S35" s="2"/>
      <c r="T35" s="2"/>
      <c r="U35" s="2"/>
      <c r="V35" s="2"/>
      <c r="W35" s="2"/>
      <c r="X35" s="2"/>
      <c r="Y35" s="2"/>
      <c r="Z35" s="2"/>
    </row>
    <row r="36" spans="1:26" ht="12.75" customHeight="1" x14ac:dyDescent="0.2">
      <c r="A36" s="59" t="s">
        <v>42</v>
      </c>
      <c r="B36" s="60">
        <f t="shared" ref="B36:G36" si="3">B30</f>
        <v>0</v>
      </c>
      <c r="C36" s="60">
        <f t="shared" si="3"/>
        <v>1</v>
      </c>
      <c r="D36" s="60">
        <f t="shared" si="3"/>
        <v>1</v>
      </c>
      <c r="E36" s="60">
        <f t="shared" si="3"/>
        <v>1</v>
      </c>
      <c r="F36" s="60">
        <f t="shared" si="3"/>
        <v>1</v>
      </c>
      <c r="G36" s="60">
        <f t="shared" si="3"/>
        <v>1</v>
      </c>
      <c r="H36" s="21"/>
      <c r="I36" s="21"/>
      <c r="J36" s="18"/>
      <c r="K36" s="2"/>
      <c r="L36" s="2"/>
      <c r="M36" s="2"/>
      <c r="N36" s="2"/>
      <c r="O36" s="2"/>
      <c r="P36" s="2"/>
      <c r="Q36" s="2"/>
      <c r="R36" s="2"/>
      <c r="S36" s="2"/>
      <c r="T36" s="2"/>
      <c r="U36" s="2"/>
      <c r="V36" s="2"/>
      <c r="W36" s="2"/>
      <c r="X36" s="2"/>
      <c r="Y36" s="2"/>
      <c r="Z36" s="2"/>
    </row>
    <row r="37" spans="1:26" ht="12.75" customHeight="1" x14ac:dyDescent="0.2">
      <c r="A37" s="61" t="s">
        <v>43</v>
      </c>
      <c r="B37" s="62">
        <f t="shared" ref="B37:G37" si="4">SUM(B35:B36)</f>
        <v>0</v>
      </c>
      <c r="C37" s="62">
        <f t="shared" si="4"/>
        <v>11</v>
      </c>
      <c r="D37" s="62">
        <f t="shared" si="4"/>
        <v>16</v>
      </c>
      <c r="E37" s="62">
        <f t="shared" si="4"/>
        <v>21</v>
      </c>
      <c r="F37" s="62">
        <f t="shared" si="4"/>
        <v>26</v>
      </c>
      <c r="G37" s="62">
        <f t="shared" si="4"/>
        <v>31</v>
      </c>
      <c r="H37" s="21"/>
      <c r="I37" s="21"/>
      <c r="J37" s="18"/>
      <c r="K37" s="2"/>
      <c r="L37" s="2"/>
      <c r="M37" s="2"/>
      <c r="N37" s="2"/>
      <c r="O37" s="2"/>
      <c r="P37" s="2"/>
      <c r="Q37" s="2"/>
      <c r="R37" s="2"/>
      <c r="S37" s="2"/>
      <c r="T37" s="2"/>
      <c r="U37" s="2"/>
      <c r="V37" s="2"/>
      <c r="W37" s="2"/>
      <c r="X37" s="2"/>
      <c r="Y37" s="2"/>
      <c r="Z37" s="2"/>
    </row>
    <row r="38" spans="1:26" ht="13.5" customHeight="1" x14ac:dyDescent="0.2">
      <c r="A38" s="35"/>
      <c r="B38" s="21"/>
      <c r="C38" s="21"/>
      <c r="D38" s="21"/>
      <c r="E38" s="21"/>
      <c r="F38" s="21"/>
      <c r="G38" s="21"/>
      <c r="H38" s="21"/>
      <c r="I38" s="21"/>
      <c r="J38" s="18"/>
      <c r="K38" s="2"/>
      <c r="L38" s="2"/>
      <c r="M38" s="2"/>
      <c r="N38" s="2"/>
      <c r="O38" s="2"/>
      <c r="P38" s="2"/>
      <c r="Q38" s="2"/>
      <c r="R38" s="2"/>
      <c r="S38" s="2"/>
      <c r="T38" s="2"/>
      <c r="U38" s="2"/>
      <c r="V38" s="2"/>
      <c r="W38" s="2"/>
      <c r="X38" s="2"/>
      <c r="Y38" s="2"/>
      <c r="Z38" s="2"/>
    </row>
    <row r="39" spans="1:26" ht="12.75" customHeight="1" x14ac:dyDescent="0.2">
      <c r="A39" s="43" t="s">
        <v>44</v>
      </c>
      <c r="B39" s="63"/>
      <c r="C39" s="63" t="str">
        <f>(ROUND(C5/(C35),0)&amp;":1")</f>
        <v>0:1</v>
      </c>
      <c r="D39" s="63" t="str">
        <f>(ROUND(D5/(D35),0)&amp;":1")</f>
        <v>0:1</v>
      </c>
      <c r="E39" s="63" t="str">
        <f>(ROUND(E5/(E35),0)&amp;":1")</f>
        <v>0:1</v>
      </c>
      <c r="F39" s="63" t="str">
        <f>(ROUND(F5/(F35),0)&amp;":1")</f>
        <v>0:1</v>
      </c>
      <c r="G39" s="63" t="str">
        <f>(ROUND(G5/(G35),0)&amp;":1")</f>
        <v>0:1</v>
      </c>
      <c r="H39" s="21"/>
      <c r="I39" s="21"/>
      <c r="J39" s="18"/>
      <c r="K39" s="2"/>
      <c r="L39" s="2"/>
      <c r="M39" s="2"/>
      <c r="N39" s="2"/>
      <c r="O39" s="2"/>
      <c r="P39" s="2"/>
      <c r="Q39" s="2"/>
      <c r="R39" s="2"/>
      <c r="S39" s="2"/>
      <c r="T39" s="2"/>
      <c r="U39" s="2"/>
      <c r="V39" s="2"/>
      <c r="W39" s="2"/>
      <c r="X39" s="2"/>
      <c r="Y39" s="2"/>
      <c r="Z39" s="2"/>
    </row>
    <row r="40" spans="1:26" ht="12.75" customHeight="1" x14ac:dyDescent="0.2">
      <c r="A40" s="43" t="s">
        <v>45</v>
      </c>
      <c r="B40" s="63"/>
      <c r="C40" s="63" t="str">
        <f>(ROUND(C5/(C37),0)&amp;":1")</f>
        <v>0:1</v>
      </c>
      <c r="D40" s="63" t="str">
        <f>(ROUND(D5/(D37),0)&amp;":1")</f>
        <v>0:1</v>
      </c>
      <c r="E40" s="63" t="str">
        <f>(ROUND(E5/(E37),0)&amp;":1")</f>
        <v>0:1</v>
      </c>
      <c r="F40" s="63" t="str">
        <f>(ROUND(F5/(F37),0)&amp;":1")</f>
        <v>0:1</v>
      </c>
      <c r="G40" s="63" t="str">
        <f>(ROUND(G5/(G37),0)&amp;":1")</f>
        <v>0:1</v>
      </c>
      <c r="H40" s="21"/>
      <c r="I40" s="21"/>
      <c r="J40" s="18"/>
      <c r="K40" s="2"/>
      <c r="L40" s="2"/>
      <c r="M40" s="2"/>
      <c r="N40" s="2"/>
      <c r="O40" s="2"/>
      <c r="P40" s="2"/>
      <c r="Q40" s="2"/>
      <c r="R40" s="2"/>
      <c r="S40" s="2"/>
      <c r="T40" s="2"/>
      <c r="U40" s="2"/>
      <c r="V40" s="2"/>
      <c r="W40" s="2"/>
      <c r="X40" s="2"/>
      <c r="Y40" s="2"/>
      <c r="Z40" s="2"/>
    </row>
    <row r="41" spans="1:26" ht="8.25" customHeight="1" x14ac:dyDescent="0.2">
      <c r="A41" s="64"/>
      <c r="B41" s="23"/>
      <c r="C41" s="23"/>
      <c r="D41" s="23"/>
      <c r="E41" s="23"/>
      <c r="F41" s="23"/>
      <c r="G41" s="23"/>
      <c r="H41" s="23"/>
      <c r="I41" s="23"/>
      <c r="J41" s="24"/>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hidden="1" customHeight="1" x14ac:dyDescent="0.2">
      <c r="A44" s="2" t="s">
        <v>46</v>
      </c>
      <c r="B44" s="65">
        <f>((B6*$I$6)+(B7*$I$7)+(B9*$I$9)+(B10*$I$10)+(B11*$I$11)+(B12*$I$12))</f>
        <v>0</v>
      </c>
      <c r="C44" s="65">
        <f>((C6*$I$6)+(C7*$I$7)+(C8*$I$8)+(C9*$I$9)+(C10*$I$10)+(C11*$I$11)+(C12*$I$12))*(1+$I$32)</f>
        <v>412000</v>
      </c>
      <c r="D44" s="65">
        <f>((D6*$I$6)+(D7*$I$7)+(D8*$I$8)+(D9*$I$9)+(D10*$I$10)+(D11*$I$11)+(D12*$I$12))*(1+($I32*2))</f>
        <v>636000</v>
      </c>
      <c r="E44" s="65">
        <f>((E6*$I$6)+(E7*$I$7)+(E8*$I$8)+(E9*$I$9)+(E10*$I$10)+(E11*$I$11)+(E12*$I$12))*(1+($I32*3))</f>
        <v>872000.00000000012</v>
      </c>
      <c r="F44" s="65">
        <f>((F6*$I$6)+(F7*$I$7)+(F8*$I$8)+(F9*$I$9)+(F10*$I$10)+(F11*$I$11)+(F12*$I$12))*(1+($I32*4))</f>
        <v>1120000</v>
      </c>
      <c r="G44" s="65">
        <f>((G6*$I$6)+(G7*$I$7)+(G8*$I$8)+(G9*$I$9)+(G10*$I$10)+(G11*$I$11)+(G12*$I$12))*(1+($I32*5))</f>
        <v>1380000</v>
      </c>
      <c r="H44" s="2"/>
      <c r="I44" s="2"/>
      <c r="J44" s="2"/>
      <c r="K44" s="2"/>
      <c r="L44" s="2"/>
      <c r="M44" s="2"/>
      <c r="N44" s="2"/>
      <c r="O44" s="2"/>
      <c r="P44" s="2"/>
      <c r="Q44" s="2"/>
      <c r="R44" s="2"/>
      <c r="S44" s="2"/>
      <c r="T44" s="2"/>
      <c r="U44" s="2"/>
      <c r="V44" s="2"/>
      <c r="W44" s="2"/>
      <c r="X44" s="2"/>
      <c r="Y44" s="2"/>
      <c r="Z44" s="2"/>
    </row>
    <row r="45" spans="1:26" ht="12.75" hidden="1" customHeight="1" x14ac:dyDescent="0.2">
      <c r="A45" s="2" t="s">
        <v>47</v>
      </c>
      <c r="B45" s="65">
        <f>((B18*$I$18)+(B19*$I$19)+(B20*$I$20)+(B21*$I$21)+(B22*$I$22)+(B23*$I$23)+(B24*$I$24))</f>
        <v>0</v>
      </c>
      <c r="C45" s="65">
        <f>((C18*$I$18)+(C19*$I$19)+(C20*$I$20)+(C21*$I$21)+(C22*$I$22)+(C23*$I$23)+(C24*$I$24))*(1+$I$32)</f>
        <v>92700</v>
      </c>
      <c r="D45" s="65">
        <f>((D18*$I$18)+(D19*$I$19)+(D20*$I$20)+(D21*$I$21)+(D22*$I$22)+(D23*$I$23)+(D24*$I$24))*(1+($I32*2))</f>
        <v>95400</v>
      </c>
      <c r="E45" s="65">
        <f>((E18*$I$18)+(E19*$I$19)+(E20*$I$20)+(E21*$I$21)+(E22*$I$22)+(E23*$I$23)+(E24*$I$24))*(1+($I32*3))</f>
        <v>98100</v>
      </c>
      <c r="F45" s="65">
        <f>((F18*$I$18)+(F19*$I$19)+(F20*$I$20)+(F21*$I$21)+(F22*$I$22)+(F23*$I$23)+(F24*$I$24))*(1+($I32*4))</f>
        <v>100800.00000000001</v>
      </c>
      <c r="G45" s="65">
        <f>((G18*$I$18)+(G19*$I$19)+(G20*$I$20)+(G21*$I$21)+(G22*$I$22)+(G23*$I$23)+(G24*$I$24))*(1+($I32*5))</f>
        <v>103499.99999999999</v>
      </c>
      <c r="H45" s="2"/>
      <c r="I45" s="2"/>
      <c r="J45" s="2"/>
      <c r="K45" s="2"/>
      <c r="L45" s="2"/>
      <c r="M45" s="2"/>
      <c r="N45" s="2"/>
      <c r="O45" s="2"/>
      <c r="P45" s="2"/>
      <c r="Q45" s="2"/>
      <c r="R45" s="2"/>
      <c r="S45" s="2"/>
      <c r="T45" s="2"/>
      <c r="U45" s="2"/>
      <c r="V45" s="2"/>
      <c r="W45" s="2"/>
      <c r="X45" s="2"/>
      <c r="Y45" s="2"/>
      <c r="Z45" s="2"/>
    </row>
    <row r="46" spans="1:26" ht="12.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hidden="1" customHeight="1" x14ac:dyDescent="0.2">
      <c r="A47" s="2" t="s">
        <v>48</v>
      </c>
      <c r="B47" s="65">
        <f t="shared" ref="B47:G47" si="5">B32-SUM(B44:B45)</f>
        <v>0</v>
      </c>
      <c r="C47" s="65">
        <f t="shared" si="5"/>
        <v>0</v>
      </c>
      <c r="D47" s="65">
        <f t="shared" si="5"/>
        <v>0</v>
      </c>
      <c r="E47" s="65">
        <f t="shared" si="5"/>
        <v>0</v>
      </c>
      <c r="F47" s="65">
        <f t="shared" si="5"/>
        <v>0</v>
      </c>
      <c r="G47" s="65">
        <f t="shared" si="5"/>
        <v>0</v>
      </c>
      <c r="H47" s="2"/>
      <c r="I47" s="2"/>
      <c r="J47" s="2"/>
      <c r="K47" s="2"/>
      <c r="L47" s="2"/>
      <c r="M47" s="2"/>
      <c r="N47" s="2"/>
      <c r="O47" s="2"/>
      <c r="P47" s="2"/>
      <c r="Q47" s="2"/>
      <c r="R47" s="2"/>
      <c r="S47" s="2"/>
      <c r="T47" s="2"/>
      <c r="U47" s="2"/>
      <c r="V47" s="2"/>
      <c r="W47" s="2"/>
      <c r="X47" s="2"/>
      <c r="Y47" s="2"/>
      <c r="Z47" s="2"/>
    </row>
  </sheetData>
  <mergeCells count="7">
    <mergeCell ref="I4:I5"/>
    <mergeCell ref="K25:K27"/>
    <mergeCell ref="K2:K3"/>
    <mergeCell ref="L5:L14"/>
    <mergeCell ref="M5:M14"/>
    <mergeCell ref="L17:L29"/>
    <mergeCell ref="M17:M29"/>
  </mergeCells>
  <phoneticPr fontId="42" type="noConversion"/>
  <printOptions horizontalCentered="1"/>
  <pageMargins left="0.40972222222222199" right="0.22986111111111099" top="0.37986111111111098" bottom="0.40972222222222199" header="0.51180555555555496" footer="0.51180555555555496"/>
  <pageSetup firstPageNumber="0" orientation="landscape" horizontalDpi="300" verticalDpi="3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7"/>
  <sheetViews>
    <sheetView zoomScaleNormal="100" zoomScalePageLayoutView="110" workbookViewId="0">
      <selection activeCell="C2" sqref="C2"/>
    </sheetView>
  </sheetViews>
  <sheetFormatPr defaultColWidth="8.7109375" defaultRowHeight="12.75" outlineLevelCol="1" x14ac:dyDescent="0.2"/>
  <cols>
    <col min="1" max="1" width="24.85546875" style="267" customWidth="1"/>
    <col min="2" max="7" width="14.28515625" customWidth="1" outlineLevel="1"/>
    <col min="8" max="8" width="3.7109375" customWidth="1" outlineLevel="1"/>
    <col min="9" max="9" width="10.140625" customWidth="1" outlineLevel="1"/>
    <col min="10" max="10" width="11.7109375" customWidth="1" outlineLevel="1"/>
    <col min="11" max="11" width="74.85546875" style="282" customWidth="1"/>
    <col min="12" max="12" width="39.85546875" customWidth="1"/>
    <col min="13" max="25" width="8.7109375" customWidth="1"/>
    <col min="26" max="1024" width="14.42578125" customWidth="1"/>
  </cols>
  <sheetData>
    <row r="1" spans="1:25" ht="21" customHeight="1" x14ac:dyDescent="0.2">
      <c r="A1" s="296" t="str">
        <f>'Cover Page'!A17:H17</f>
        <v>Proposed School Name</v>
      </c>
      <c r="B1" s="2"/>
      <c r="C1" s="2"/>
      <c r="D1" s="2"/>
      <c r="E1" s="2"/>
      <c r="F1" s="2"/>
      <c r="G1" s="2"/>
      <c r="I1" s="2"/>
      <c r="J1" s="2"/>
      <c r="K1" s="280"/>
      <c r="L1" s="2"/>
      <c r="M1" s="2"/>
      <c r="N1" s="2"/>
      <c r="O1" s="2"/>
      <c r="P1" s="2"/>
      <c r="Q1" s="2"/>
      <c r="R1" s="2"/>
      <c r="S1" s="2"/>
      <c r="T1" s="2"/>
      <c r="U1" s="2"/>
      <c r="V1" s="2"/>
      <c r="W1" s="2"/>
      <c r="X1" s="2"/>
      <c r="Y1" s="2"/>
    </row>
    <row r="2" spans="1:25" ht="18.75" x14ac:dyDescent="0.3">
      <c r="A2" s="289" t="s">
        <v>49</v>
      </c>
      <c r="B2" s="2"/>
      <c r="C2" s="360" t="s">
        <v>24</v>
      </c>
      <c r="D2" s="2"/>
      <c r="E2" s="2"/>
      <c r="F2" s="2"/>
      <c r="G2" s="2"/>
      <c r="I2" s="2"/>
      <c r="J2" s="2"/>
      <c r="K2" s="280"/>
      <c r="L2" s="2"/>
      <c r="M2" s="2"/>
      <c r="N2" s="2"/>
      <c r="O2" s="2"/>
      <c r="P2" s="2"/>
      <c r="Q2" s="2"/>
      <c r="R2" s="2"/>
      <c r="S2" s="2"/>
      <c r="T2" s="2"/>
      <c r="U2" s="2"/>
      <c r="V2" s="2"/>
      <c r="W2" s="2"/>
      <c r="X2" s="2"/>
      <c r="Y2" s="2"/>
    </row>
    <row r="3" spans="1:25" ht="12.75" customHeight="1" x14ac:dyDescent="0.2">
      <c r="A3" s="269"/>
      <c r="B3" s="2"/>
      <c r="C3" s="66"/>
      <c r="D3" s="2"/>
      <c r="E3" s="2"/>
      <c r="F3" s="2"/>
      <c r="G3" s="2"/>
      <c r="I3" s="2"/>
      <c r="J3" s="2"/>
      <c r="K3" s="280"/>
      <c r="L3" s="2"/>
      <c r="M3" s="2"/>
      <c r="N3" s="2"/>
      <c r="O3" s="2"/>
      <c r="P3" s="2"/>
      <c r="Q3" s="2"/>
      <c r="R3" s="2"/>
      <c r="S3" s="2"/>
      <c r="T3" s="2"/>
      <c r="U3" s="2"/>
      <c r="V3" s="2"/>
      <c r="W3" s="2"/>
      <c r="X3" s="2"/>
      <c r="Y3" s="2"/>
    </row>
    <row r="4" spans="1:25" ht="26.25" customHeight="1" x14ac:dyDescent="0.2">
      <c r="A4" s="311" t="s">
        <v>50</v>
      </c>
      <c r="B4" s="28" t="str">
        <f>'Page 10-6 yr Budget-detail'!B4</f>
        <v>YEAR 0</v>
      </c>
      <c r="C4" s="28" t="str">
        <f>'Page 10-6 yr Budget-detail'!C4</f>
        <v>YEAR 1</v>
      </c>
      <c r="D4" s="28" t="str">
        <f>'Page 10-6 yr Budget-detail'!D4</f>
        <v>YEAR 2</v>
      </c>
      <c r="E4" s="28" t="str">
        <f>'Page 10-6 yr Budget-detail'!E4</f>
        <v>YEAR 3</v>
      </c>
      <c r="F4" s="28" t="str">
        <f>'Page 10-6 yr Budget-detail'!F4</f>
        <v>YEAR 4</v>
      </c>
      <c r="G4" s="28" t="str">
        <f>'Page 10-6 yr Budget-detail'!G4</f>
        <v>YEAR 5</v>
      </c>
      <c r="I4" s="295" t="s">
        <v>274</v>
      </c>
      <c r="J4" s="295"/>
      <c r="K4" s="295" t="s">
        <v>253</v>
      </c>
      <c r="L4" s="295" t="s">
        <v>254</v>
      </c>
      <c r="M4" s="2"/>
      <c r="N4" s="2"/>
      <c r="O4" s="2"/>
      <c r="P4" s="2"/>
      <c r="Q4" s="2"/>
      <c r="R4" s="2"/>
      <c r="S4" s="2"/>
      <c r="T4" s="2"/>
      <c r="U4" s="2"/>
      <c r="V4" s="2"/>
      <c r="W4" s="2"/>
      <c r="X4" s="2"/>
      <c r="Y4" s="2"/>
    </row>
    <row r="5" spans="1:25" ht="76.5" x14ac:dyDescent="0.2">
      <c r="A5" s="290" t="s">
        <v>51</v>
      </c>
      <c r="B5" s="67">
        <v>0</v>
      </c>
      <c r="C5" s="70">
        <f>$I$5*'Page 1-Enrollment Plan'!B23</f>
        <v>0</v>
      </c>
      <c r="D5" s="70">
        <f>($I$5*1.015)*'Page 1-Enrollment Plan'!C23</f>
        <v>0</v>
      </c>
      <c r="E5" s="70">
        <f>(($I$5*1.015)*1.015)*'Page 1-Enrollment Plan'!D23</f>
        <v>0</v>
      </c>
      <c r="F5" s="70">
        <f>((($I$5*1.015)*1.015)*1.015)*'Page 1-Enrollment Plan'!E23</f>
        <v>0</v>
      </c>
      <c r="G5" s="70">
        <f>(((($I$5*1.015)*1.015)*1.015)*1.015)*'Page 1-Enrollment Plan'!F23</f>
        <v>0</v>
      </c>
      <c r="I5" s="310">
        <v>0</v>
      </c>
      <c r="J5" s="306" t="s">
        <v>52</v>
      </c>
      <c r="K5" s="307" t="s">
        <v>301</v>
      </c>
      <c r="L5" s="68"/>
      <c r="M5" s="2"/>
      <c r="N5" s="2"/>
      <c r="O5" s="2"/>
      <c r="P5" s="2"/>
      <c r="Q5" s="2"/>
      <c r="R5" s="2"/>
      <c r="S5" s="2"/>
      <c r="T5" s="2"/>
      <c r="U5" s="2"/>
      <c r="V5" s="2"/>
      <c r="W5" s="2"/>
      <c r="X5" s="2"/>
      <c r="Y5" s="2"/>
    </row>
    <row r="6" spans="1:25" ht="38.25" x14ac:dyDescent="0.2">
      <c r="A6" s="297" t="s">
        <v>115</v>
      </c>
      <c r="B6" s="67">
        <v>0</v>
      </c>
      <c r="C6" s="70">
        <f>$I$6*'Page 1-Enrollment Plan'!B23</f>
        <v>0</v>
      </c>
      <c r="D6" s="70">
        <f>$I$6*'Page 1-Enrollment Plan'!C23</f>
        <v>0</v>
      </c>
      <c r="E6" s="70">
        <f>$I$6*'Page 1-Enrollment Plan'!D23</f>
        <v>0</v>
      </c>
      <c r="F6" s="70">
        <f>$I$6*'Page 1-Enrollment Plan'!E23</f>
        <v>0</v>
      </c>
      <c r="G6" s="70">
        <f>$I$6*'Page 1-Enrollment Plan'!F23</f>
        <v>0</v>
      </c>
      <c r="I6" s="336">
        <v>385</v>
      </c>
      <c r="J6" s="306" t="s">
        <v>52</v>
      </c>
      <c r="K6" s="307" t="s">
        <v>306</v>
      </c>
      <c r="L6" s="68"/>
      <c r="M6" s="2"/>
      <c r="N6" s="2"/>
      <c r="O6" s="2"/>
      <c r="P6" s="2"/>
      <c r="Q6" s="2"/>
      <c r="R6" s="2"/>
      <c r="S6" s="2"/>
      <c r="T6" s="2"/>
      <c r="U6" s="2"/>
      <c r="V6" s="2"/>
      <c r="W6" s="2"/>
      <c r="X6" s="2"/>
      <c r="Y6" s="2"/>
    </row>
    <row r="7" spans="1:25" ht="54" customHeight="1" x14ac:dyDescent="0.2">
      <c r="A7" s="297" t="s">
        <v>53</v>
      </c>
      <c r="B7" s="67">
        <v>0</v>
      </c>
      <c r="C7" s="70">
        <f>(((ROUND('Page 1-Enrollment Plan'!B$21*'Page 1-Enrollment Plan'!B33,0))*$I$7))</f>
        <v>0</v>
      </c>
      <c r="D7" s="70">
        <f>(((ROUND('Page 1-Enrollment Plan'!C21*'Page 1-Enrollment Plan'!C33,0))*$I$7))</f>
        <v>0</v>
      </c>
      <c r="E7" s="70">
        <f>(((ROUND('Page 1-Enrollment Plan'!D21*'Page 1-Enrollment Plan'!D33,0))*$I$7))</f>
        <v>0</v>
      </c>
      <c r="F7" s="70">
        <f>(((ROUND('Page 1-Enrollment Plan'!E21*'Page 1-Enrollment Plan'!E33,0))*$I$7))</f>
        <v>0</v>
      </c>
      <c r="G7" s="70">
        <f>(((ROUND('Page 1-Enrollment Plan'!F21*'Page 1-Enrollment Plan'!F33,0))*$I$7))</f>
        <v>0</v>
      </c>
      <c r="I7" s="336">
        <v>1710</v>
      </c>
      <c r="J7" s="308" t="s">
        <v>61</v>
      </c>
      <c r="K7" s="307" t="s">
        <v>305</v>
      </c>
      <c r="L7" s="68"/>
      <c r="M7" s="2"/>
      <c r="N7" s="2"/>
      <c r="O7" s="2"/>
      <c r="P7" s="2"/>
      <c r="Q7" s="2"/>
      <c r="R7" s="2"/>
      <c r="S7" s="2"/>
      <c r="T7" s="2"/>
      <c r="U7" s="2"/>
      <c r="V7" s="2"/>
      <c r="W7" s="2"/>
      <c r="X7" s="2"/>
      <c r="Y7" s="2"/>
    </row>
    <row r="8" spans="1:25" ht="51" x14ac:dyDescent="0.2">
      <c r="A8" s="290" t="s">
        <v>54</v>
      </c>
      <c r="B8" s="67">
        <v>0</v>
      </c>
      <c r="C8" s="303" t="s">
        <v>266</v>
      </c>
      <c r="D8" s="70">
        <f>(((ROUND('Page 1-Enrollment Plan'!C$21*'Page 1-Enrollment Plan'!C$34,0))*$I$8))</f>
        <v>0</v>
      </c>
      <c r="E8" s="70">
        <f>(((ROUND('Page 1-Enrollment Plan'!D$21*'Page 1-Enrollment Plan'!D$34,0))*$I$8))</f>
        <v>0</v>
      </c>
      <c r="F8" s="70">
        <f>(((ROUND('Page 1-Enrollment Plan'!E$21*'Page 1-Enrollment Plan'!E$34,0))*$I$8))</f>
        <v>0</v>
      </c>
      <c r="G8" s="70">
        <f>(((ROUND('Page 1-Enrollment Plan'!F$21*'Page 1-Enrollment Plan'!F$34,0))*$I$8))</f>
        <v>0</v>
      </c>
      <c r="I8" s="336">
        <v>480</v>
      </c>
      <c r="J8" s="306" t="s">
        <v>268</v>
      </c>
      <c r="K8" s="307" t="s">
        <v>273</v>
      </c>
      <c r="L8" s="68"/>
      <c r="M8" s="2"/>
      <c r="N8" s="2"/>
      <c r="O8" s="2"/>
      <c r="P8" s="2"/>
      <c r="Q8" s="2"/>
      <c r="R8" s="2"/>
      <c r="S8" s="2"/>
      <c r="T8" s="2"/>
      <c r="U8" s="2"/>
      <c r="V8" s="2"/>
      <c r="W8" s="2"/>
      <c r="X8" s="2"/>
      <c r="Y8" s="2"/>
    </row>
    <row r="9" spans="1:25" ht="51" x14ac:dyDescent="0.2">
      <c r="A9" s="290" t="s">
        <v>55</v>
      </c>
      <c r="B9" s="67">
        <v>0</v>
      </c>
      <c r="C9" s="70">
        <v>500</v>
      </c>
      <c r="D9" s="70">
        <f>(500+((ROUND('Page 1-Enrollment Plan'!C$21*'Page 1-Enrollment Plan'!C$35,0))*$I$9))</f>
        <v>500</v>
      </c>
      <c r="E9" s="70">
        <f>(500+((ROUND('Page 1-Enrollment Plan'!D$21*'Page 1-Enrollment Plan'!D$35,0))*$I$9))</f>
        <v>500</v>
      </c>
      <c r="F9" s="70">
        <f>(500+((ROUND('Page 1-Enrollment Plan'!E$21*'Page 1-Enrollment Plan'!E$35,0))*$I$9))</f>
        <v>500</v>
      </c>
      <c r="G9" s="70">
        <f>(500+((ROUND('Page 1-Enrollment Plan'!F$21*'Page 1-Enrollment Plan'!F$35,0))*$I$9))</f>
        <v>500</v>
      </c>
      <c r="I9" s="336">
        <v>310</v>
      </c>
      <c r="J9" s="306" t="s">
        <v>267</v>
      </c>
      <c r="K9" s="307" t="s">
        <v>307</v>
      </c>
      <c r="L9" s="68"/>
      <c r="M9" s="2"/>
      <c r="N9" s="2"/>
      <c r="O9" s="2"/>
      <c r="P9" s="2"/>
      <c r="Q9" s="2"/>
      <c r="R9" s="2"/>
      <c r="S9" s="2"/>
      <c r="T9" s="2"/>
      <c r="U9" s="2"/>
      <c r="V9" s="2"/>
      <c r="W9" s="2"/>
      <c r="X9" s="2"/>
      <c r="Y9" s="2"/>
    </row>
    <row r="10" spans="1:25" ht="38.25" customHeight="1" x14ac:dyDescent="0.2">
      <c r="A10" s="290" t="s">
        <v>308</v>
      </c>
      <c r="B10" s="67">
        <v>0</v>
      </c>
      <c r="C10" s="303" t="s">
        <v>266</v>
      </c>
      <c r="D10" s="70">
        <f>(((ROUND('Page 1-Enrollment Plan'!C$21*'Page 1-Enrollment Plan'!C$37,0))*$I$10))</f>
        <v>0</v>
      </c>
      <c r="E10" s="70">
        <f>(((ROUND('Page 1-Enrollment Plan'!D$21*'Page 1-Enrollment Plan'!D$37,0))*$I$10))</f>
        <v>0</v>
      </c>
      <c r="F10" s="70">
        <f>(((ROUND('Page 1-Enrollment Plan'!E$21*'Page 1-Enrollment Plan'!E$37,0))*$I$10))</f>
        <v>0</v>
      </c>
      <c r="G10" s="70">
        <f>(((ROUND('Page 1-Enrollment Plan'!F$21*'Page 1-Enrollment Plan'!F$37,0))*$I$10))</f>
        <v>0</v>
      </c>
      <c r="I10" s="336">
        <v>579</v>
      </c>
      <c r="J10" s="306" t="s">
        <v>57</v>
      </c>
      <c r="K10" s="307" t="s">
        <v>309</v>
      </c>
      <c r="L10" s="68"/>
      <c r="M10" s="2"/>
      <c r="N10" s="2"/>
      <c r="O10" s="2"/>
      <c r="P10" s="2"/>
      <c r="Q10" s="2"/>
      <c r="R10" s="2"/>
      <c r="S10" s="2"/>
      <c r="T10" s="2"/>
      <c r="U10" s="2"/>
      <c r="V10" s="2"/>
      <c r="W10" s="2"/>
      <c r="X10" s="2"/>
      <c r="Y10" s="2"/>
    </row>
    <row r="11" spans="1:25" ht="25.5" x14ac:dyDescent="0.2">
      <c r="A11" s="290" t="s">
        <v>313</v>
      </c>
      <c r="B11" s="67">
        <v>0</v>
      </c>
      <c r="C11" s="67">
        <f>$I$11*'Page 1-Enrollment Plan'!B23</f>
        <v>0</v>
      </c>
      <c r="D11" s="67">
        <f>$I$11*'Page 1-Enrollment Plan'!C23</f>
        <v>0</v>
      </c>
      <c r="E11" s="67">
        <f>$I$11*'Page 1-Enrollment Plan'!D23</f>
        <v>0</v>
      </c>
      <c r="F11" s="67">
        <f>$I$11*'Page 1-Enrollment Plan'!E23</f>
        <v>0</v>
      </c>
      <c r="G11" s="67">
        <f>$I$11*'Page 1-Enrollment Plan'!F23</f>
        <v>0</v>
      </c>
      <c r="I11" s="310">
        <v>0</v>
      </c>
      <c r="J11" s="308" t="s">
        <v>52</v>
      </c>
      <c r="K11" s="307" t="s">
        <v>265</v>
      </c>
      <c r="L11" s="68"/>
      <c r="M11" s="2"/>
      <c r="N11" s="2"/>
      <c r="O11" s="2"/>
      <c r="P11" s="2"/>
      <c r="Q11" s="2"/>
      <c r="R11" s="2"/>
      <c r="S11" s="2"/>
      <c r="T11" s="2"/>
      <c r="U11" s="2"/>
      <c r="V11" s="2"/>
      <c r="W11" s="2"/>
      <c r="X11" s="2"/>
      <c r="Y11" s="2"/>
    </row>
    <row r="12" spans="1:25" ht="25.5" x14ac:dyDescent="0.2">
      <c r="A12" s="290" t="s">
        <v>58</v>
      </c>
      <c r="B12" s="67">
        <v>0</v>
      </c>
      <c r="C12" s="67" t="b">
        <f>IF('Page 1-Enrollment Plan'!B32&gt;=0.35,(ROUND('Page 1-Enrollment Plan'!B$21*'Page 1-Enrollment Plan'!B$32,0))*$I$12)</f>
        <v>0</v>
      </c>
      <c r="D12" s="67" t="str">
        <f>IF('Page 1-Enrollment Plan'!C32&gt;=0.35,(ROUND('Page 1-Enrollment Plan'!C$21*'Page 1-Enrollment Plan'!C$32,0))*$I$12,"N/A")</f>
        <v>N/A</v>
      </c>
      <c r="E12" s="67" t="str">
        <f>IF('Page 1-Enrollment Plan'!D32&gt;=0.35,(ROUND('Page 1-Enrollment Plan'!D$21*'Page 1-Enrollment Plan'!D$32,0))*$I$12,"N/A")</f>
        <v>N/A</v>
      </c>
      <c r="F12" s="67" t="str">
        <f>IF('Page 1-Enrollment Plan'!E32&gt;=0.35,(ROUND('Page 1-Enrollment Plan'!E$21*'Page 1-Enrollment Plan'!E$32,0))*$I$12,"N/A")</f>
        <v>N/A</v>
      </c>
      <c r="G12" s="67" t="str">
        <f>IF('Page 1-Enrollment Plan'!F32&gt;=0.35,(ROUND('Page 1-Enrollment Plan'!F$21*'Page 1-Enrollment Plan'!F$32,0))*$I$12,"N/A")</f>
        <v>N/A</v>
      </c>
      <c r="I12" s="336">
        <v>274.5</v>
      </c>
      <c r="J12" s="306" t="s">
        <v>59</v>
      </c>
      <c r="K12" s="309" t="str">
        <f>"Formula calcuated using the standard funding of $"&amp;I12&amp;" per FRL pupil for schools serving more than 35% FRL students."</f>
        <v>Formula calcuated using the standard funding of $274.5 per FRL pupil for schools serving more than 35% FRL students.</v>
      </c>
      <c r="L12" s="68"/>
      <c r="M12" s="2"/>
      <c r="N12" s="2"/>
      <c r="O12" s="2"/>
      <c r="P12" s="2"/>
      <c r="Q12" s="2"/>
      <c r="R12" s="2"/>
      <c r="S12" s="2"/>
      <c r="T12" s="2"/>
      <c r="U12" s="2"/>
      <c r="V12" s="2"/>
      <c r="W12" s="2"/>
      <c r="X12" s="2"/>
      <c r="Y12" s="2"/>
    </row>
    <row r="13" spans="1:25" ht="27.75" customHeight="1" x14ac:dyDescent="0.2">
      <c r="A13" s="290" t="s">
        <v>60</v>
      </c>
      <c r="B13" s="67">
        <v>0</v>
      </c>
      <c r="C13" s="70">
        <f>(((ROUND('Page 1-Enrollment Plan'!B$21*'Page 1-Enrollment Plan'!B33,0))*$I$13))</f>
        <v>0</v>
      </c>
      <c r="D13" s="70">
        <f>(((ROUND('Page 1-Enrollment Plan'!C$21*'Page 1-Enrollment Plan'!C33,0))*$I$13))</f>
        <v>0</v>
      </c>
      <c r="E13" s="70">
        <f>(((ROUND('Page 1-Enrollment Plan'!D$21*'Page 1-Enrollment Plan'!D33,0))*$I$13))</f>
        <v>0</v>
      </c>
      <c r="F13" s="70">
        <f>(((ROUND('Page 1-Enrollment Plan'!E$21*'Page 1-Enrollment Plan'!E33,0))*$I$13))</f>
        <v>0</v>
      </c>
      <c r="G13" s="70">
        <f>(((ROUND('Page 1-Enrollment Plan'!F$21*'Page 1-Enrollment Plan'!F33,0))*$I$13))</f>
        <v>0</v>
      </c>
      <c r="I13" s="336">
        <v>1703</v>
      </c>
      <c r="J13" s="308" t="s">
        <v>271</v>
      </c>
      <c r="K13" s="307" t="s">
        <v>310</v>
      </c>
      <c r="L13" s="68"/>
      <c r="M13" s="2"/>
      <c r="N13" s="2"/>
      <c r="O13" s="2"/>
      <c r="P13" s="2"/>
      <c r="Q13" s="2"/>
      <c r="R13" s="2"/>
      <c r="S13" s="2"/>
      <c r="T13" s="2"/>
      <c r="U13" s="2"/>
      <c r="V13" s="2"/>
      <c r="W13" s="2"/>
      <c r="X13" s="2"/>
      <c r="Y13" s="2"/>
    </row>
    <row r="14" spans="1:25" ht="51" x14ac:dyDescent="0.2">
      <c r="A14" s="290" t="s">
        <v>62</v>
      </c>
      <c r="B14" s="67">
        <v>0</v>
      </c>
      <c r="C14" s="303" t="s">
        <v>266</v>
      </c>
      <c r="D14" s="70">
        <f>(((ROUND('Page 1-Enrollment Plan'!C$21*'Page 1-Enrollment Plan'!C$34,0))*$I$14))</f>
        <v>0</v>
      </c>
      <c r="E14" s="70">
        <f>(((ROUND('Page 1-Enrollment Plan'!D$21*'Page 1-Enrollment Plan'!D$34,0))*$I$14))</f>
        <v>0</v>
      </c>
      <c r="F14" s="70">
        <f>(((ROUND('Page 1-Enrollment Plan'!E$21*'Page 1-Enrollment Plan'!E$34,0))*$I$14))</f>
        <v>0</v>
      </c>
      <c r="G14" s="70">
        <f>(((ROUND('Page 1-Enrollment Plan'!F$21*'Page 1-Enrollment Plan'!F$34,0))*$I$14))</f>
        <v>0</v>
      </c>
      <c r="I14" s="336">
        <v>146</v>
      </c>
      <c r="J14" s="308" t="s">
        <v>268</v>
      </c>
      <c r="K14" s="307" t="s">
        <v>311</v>
      </c>
      <c r="L14" s="68"/>
      <c r="M14" s="2"/>
      <c r="N14" s="2"/>
      <c r="O14" s="2"/>
      <c r="P14" s="2"/>
      <c r="Q14" s="2"/>
      <c r="R14" s="2"/>
      <c r="S14" s="2"/>
      <c r="T14" s="2"/>
      <c r="U14" s="2"/>
      <c r="V14" s="2"/>
      <c r="W14" s="2"/>
      <c r="X14" s="2"/>
      <c r="Y14" s="2"/>
    </row>
    <row r="15" spans="1:25" ht="25.5" x14ac:dyDescent="0.2">
      <c r="A15" s="290" t="s">
        <v>226</v>
      </c>
      <c r="B15" s="67">
        <v>0</v>
      </c>
      <c r="C15" s="70">
        <f>MAX($I$15*'Page 1-Enrollment Plan'!B23,1500)</f>
        <v>1500</v>
      </c>
      <c r="D15" s="70">
        <f>MAX($I$15*'Page 1-Enrollment Plan'!C23,1500)</f>
        <v>1500</v>
      </c>
      <c r="E15" s="70">
        <f>MAX($I$15*'Page 1-Enrollment Plan'!D23,1500)</f>
        <v>1500</v>
      </c>
      <c r="F15" s="70">
        <f>MAX($I$15*'Page 1-Enrollment Plan'!E23,1500)</f>
        <v>1500</v>
      </c>
      <c r="G15" s="70">
        <f>MAX($I$15*'Page 1-Enrollment Plan'!F23,1500)</f>
        <v>1500</v>
      </c>
      <c r="I15" s="336">
        <v>9</v>
      </c>
      <c r="J15" s="306" t="s">
        <v>52</v>
      </c>
      <c r="K15" s="307" t="s">
        <v>312</v>
      </c>
      <c r="L15" s="68"/>
      <c r="M15" s="2"/>
      <c r="N15" s="2"/>
      <c r="O15" s="2"/>
      <c r="P15" s="2"/>
      <c r="Q15" s="2"/>
      <c r="R15" s="2"/>
      <c r="S15" s="2"/>
      <c r="T15" s="2"/>
      <c r="U15" s="2"/>
      <c r="V15" s="2"/>
      <c r="W15" s="2"/>
      <c r="X15" s="2"/>
      <c r="Y15" s="2"/>
    </row>
    <row r="16" spans="1:25" ht="25.5" x14ac:dyDescent="0.2">
      <c r="A16" s="290" t="s">
        <v>64</v>
      </c>
      <c r="B16" s="72" t="s">
        <v>63</v>
      </c>
      <c r="C16" s="70">
        <f>$I$16*'Page 1-Enrollment Plan'!B6</f>
        <v>0</v>
      </c>
      <c r="D16" s="70">
        <f>$I$16*'Page 1-Enrollment Plan'!C6</f>
        <v>0</v>
      </c>
      <c r="E16" s="70">
        <f>$I$16*'Page 1-Enrollment Plan'!D6</f>
        <v>0</v>
      </c>
      <c r="F16" s="70">
        <f>$I$16*'Page 1-Enrollment Plan'!E6</f>
        <v>0</v>
      </c>
      <c r="G16" s="70">
        <f>$I$16*'Page 1-Enrollment Plan'!F6</f>
        <v>0</v>
      </c>
      <c r="I16" s="310">
        <v>0</v>
      </c>
      <c r="J16" s="308" t="s">
        <v>272</v>
      </c>
      <c r="K16" s="307" t="s">
        <v>275</v>
      </c>
      <c r="L16" s="68"/>
      <c r="M16" s="2"/>
      <c r="N16" s="2"/>
      <c r="O16" s="2"/>
      <c r="P16" s="2"/>
      <c r="Q16" s="2"/>
      <c r="R16" s="2"/>
      <c r="S16" s="2"/>
      <c r="T16" s="2"/>
      <c r="U16" s="2"/>
      <c r="V16" s="2"/>
      <c r="W16" s="2"/>
      <c r="X16" s="2"/>
      <c r="Y16" s="2"/>
    </row>
    <row r="17" spans="1:25" ht="12.75" customHeight="1" x14ac:dyDescent="0.2">
      <c r="A17" s="269"/>
      <c r="B17" s="2"/>
      <c r="C17" s="2"/>
      <c r="D17" s="2"/>
      <c r="E17" s="2"/>
      <c r="F17" s="2"/>
      <c r="G17" s="2"/>
      <c r="I17" s="2"/>
      <c r="J17" s="2"/>
      <c r="K17" s="280"/>
      <c r="L17" s="2"/>
      <c r="M17" s="2"/>
      <c r="N17" s="2"/>
      <c r="O17" s="2"/>
      <c r="P17" s="2"/>
      <c r="Q17" s="2"/>
      <c r="R17" s="2"/>
      <c r="S17" s="2"/>
      <c r="T17" s="2"/>
      <c r="U17" s="2"/>
      <c r="V17" s="2"/>
      <c r="W17" s="2"/>
      <c r="X17" s="2"/>
      <c r="Y17" s="2"/>
    </row>
    <row r="18" spans="1:25" ht="18.75" x14ac:dyDescent="0.2">
      <c r="A18" s="311" t="s">
        <v>65</v>
      </c>
      <c r="B18" s="2"/>
      <c r="C18" s="2"/>
      <c r="D18" s="2"/>
      <c r="E18" s="2"/>
      <c r="F18" s="2"/>
      <c r="G18" s="2"/>
      <c r="I18" s="2"/>
      <c r="J18" s="2"/>
      <c r="K18" s="295" t="s">
        <v>253</v>
      </c>
      <c r="L18" s="295" t="s">
        <v>254</v>
      </c>
      <c r="M18" s="2"/>
      <c r="N18" s="2"/>
      <c r="O18" s="2"/>
      <c r="P18" s="2"/>
      <c r="Q18" s="2"/>
      <c r="R18" s="2"/>
      <c r="S18" s="2"/>
      <c r="T18" s="2"/>
      <c r="U18" s="2"/>
      <c r="V18" s="2"/>
      <c r="W18" s="2"/>
      <c r="X18" s="2"/>
      <c r="Y18" s="2"/>
    </row>
    <row r="19" spans="1:25" ht="25.5" customHeight="1" x14ac:dyDescent="0.2">
      <c r="A19" s="312" t="s">
        <v>66</v>
      </c>
      <c r="B19" s="73"/>
      <c r="C19" s="73">
        <v>0.03</v>
      </c>
      <c r="D19" s="73">
        <v>0.03</v>
      </c>
      <c r="E19" s="73">
        <v>0.03</v>
      </c>
      <c r="F19" s="73">
        <v>0.03</v>
      </c>
      <c r="G19" s="73">
        <v>0.03</v>
      </c>
      <c r="I19" s="2"/>
      <c r="J19" s="2"/>
      <c r="K19" s="281"/>
      <c r="L19" s="68"/>
      <c r="M19" s="2"/>
      <c r="N19" s="2"/>
      <c r="O19" s="2"/>
      <c r="P19" s="2"/>
      <c r="Q19" s="2"/>
      <c r="R19" s="2"/>
      <c r="S19" s="2"/>
      <c r="T19" s="2"/>
      <c r="U19" s="2"/>
      <c r="V19" s="2"/>
      <c r="W19" s="2"/>
      <c r="X19" s="2"/>
      <c r="Y19" s="2"/>
    </row>
    <row r="20" spans="1:25" ht="25.5" customHeight="1" x14ac:dyDescent="0.2">
      <c r="A20" s="291" t="s">
        <v>67</v>
      </c>
      <c r="B20" s="73"/>
      <c r="C20" s="73">
        <v>0.01</v>
      </c>
      <c r="D20" s="73">
        <v>0.01</v>
      </c>
      <c r="E20" s="73">
        <v>0.01</v>
      </c>
      <c r="F20" s="73">
        <v>0.01</v>
      </c>
      <c r="G20" s="73">
        <v>0.01</v>
      </c>
      <c r="I20" s="2"/>
      <c r="J20" s="2"/>
      <c r="K20" s="281"/>
      <c r="L20" s="68"/>
      <c r="M20" s="2"/>
      <c r="N20" s="2"/>
      <c r="O20" s="2"/>
      <c r="P20" s="2"/>
      <c r="Q20" s="2"/>
      <c r="R20" s="2"/>
      <c r="S20" s="2"/>
      <c r="T20" s="2"/>
      <c r="U20" s="2"/>
      <c r="V20" s="2"/>
      <c r="W20" s="2"/>
      <c r="X20" s="2"/>
      <c r="Y20" s="2"/>
    </row>
    <row r="21" spans="1:25" ht="25.5" customHeight="1" x14ac:dyDescent="0.2">
      <c r="A21" s="292" t="s">
        <v>68</v>
      </c>
      <c r="B21" s="73">
        <v>0</v>
      </c>
      <c r="C21" s="74">
        <v>0.20399999999999999</v>
      </c>
      <c r="D21" s="74">
        <f>C21+0.25%</f>
        <v>0.20649999999999999</v>
      </c>
      <c r="E21" s="74">
        <f>D21+0.25%</f>
        <v>0.20899999999999999</v>
      </c>
      <c r="F21" s="74">
        <f>E21+0.25%</f>
        <v>0.21149999999999999</v>
      </c>
      <c r="G21" s="74">
        <f>F21+0.25%</f>
        <v>0.214</v>
      </c>
      <c r="J21" s="2"/>
      <c r="K21" s="265" t="s">
        <v>300</v>
      </c>
      <c r="L21" s="68"/>
      <c r="M21" s="2"/>
      <c r="N21" s="2"/>
      <c r="O21" s="2"/>
      <c r="P21" s="2"/>
      <c r="Q21" s="2"/>
      <c r="R21" s="2"/>
      <c r="S21" s="2"/>
      <c r="T21" s="2"/>
      <c r="U21" s="2"/>
      <c r="V21" s="2"/>
      <c r="W21" s="2"/>
      <c r="X21" s="2"/>
      <c r="Y21" s="2"/>
    </row>
    <row r="22" spans="1:25" ht="25.5" customHeight="1" x14ac:dyDescent="0.2">
      <c r="A22" s="292" t="s">
        <v>69</v>
      </c>
      <c r="B22" s="73">
        <v>6.2E-2</v>
      </c>
      <c r="C22" s="73" t="s">
        <v>63</v>
      </c>
      <c r="D22" s="73" t="s">
        <v>63</v>
      </c>
      <c r="E22" s="73" t="s">
        <v>63</v>
      </c>
      <c r="F22" s="73" t="s">
        <v>63</v>
      </c>
      <c r="G22" s="73" t="s">
        <v>63</v>
      </c>
      <c r="I22" s="2"/>
      <c r="J22" s="2"/>
      <c r="K22" s="281"/>
      <c r="L22" s="68"/>
      <c r="M22" s="2"/>
      <c r="N22" s="2"/>
      <c r="O22" s="2"/>
      <c r="P22" s="2"/>
      <c r="Q22" s="2"/>
      <c r="R22" s="2"/>
      <c r="S22" s="2"/>
      <c r="T22" s="2"/>
      <c r="U22" s="2"/>
      <c r="V22" s="2"/>
      <c r="W22" s="2"/>
      <c r="X22" s="2"/>
      <c r="Y22" s="2"/>
    </row>
    <row r="23" spans="1:25" ht="25.5" customHeight="1" x14ac:dyDescent="0.2">
      <c r="A23" s="292" t="s">
        <v>70</v>
      </c>
      <c r="B23" s="73">
        <v>1.4500000000000001E-2</v>
      </c>
      <c r="C23" s="73">
        <v>1.4500000000000001E-2</v>
      </c>
      <c r="D23" s="73">
        <v>1.4500000000000001E-2</v>
      </c>
      <c r="E23" s="73">
        <v>1.4500000000000001E-2</v>
      </c>
      <c r="F23" s="73">
        <v>1.4500000000000001E-2</v>
      </c>
      <c r="G23" s="73">
        <v>1.4500000000000001E-2</v>
      </c>
      <c r="I23" s="75"/>
      <c r="J23" s="2"/>
      <c r="K23" s="281"/>
      <c r="L23" s="68"/>
      <c r="M23" s="2"/>
      <c r="N23" s="2"/>
      <c r="O23" s="2"/>
      <c r="P23" s="2"/>
      <c r="Q23" s="2"/>
      <c r="R23" s="2"/>
      <c r="S23" s="2"/>
      <c r="T23" s="2"/>
      <c r="U23" s="2"/>
      <c r="V23" s="2"/>
      <c r="W23" s="2"/>
      <c r="X23" s="2"/>
      <c r="Y23" s="2"/>
    </row>
    <row r="24" spans="1:25" ht="25.5" customHeight="1" x14ac:dyDescent="0.2">
      <c r="A24" s="292" t="s">
        <v>71</v>
      </c>
      <c r="B24" s="73">
        <v>3.0000000000000001E-3</v>
      </c>
      <c r="C24" s="73">
        <v>3.0000000000000001E-3</v>
      </c>
      <c r="D24" s="73">
        <v>3.0000000000000001E-3</v>
      </c>
      <c r="E24" s="73">
        <v>3.0000000000000001E-3</v>
      </c>
      <c r="F24" s="73">
        <v>3.0000000000000001E-3</v>
      </c>
      <c r="G24" s="73">
        <v>3.0000000000000001E-3</v>
      </c>
      <c r="I24" s="2"/>
      <c r="J24" s="2"/>
      <c r="K24" s="313" t="s">
        <v>72</v>
      </c>
      <c r="L24" s="68"/>
      <c r="M24" s="2"/>
      <c r="N24" s="2"/>
      <c r="O24" s="2"/>
      <c r="P24" s="2"/>
      <c r="Q24" s="2"/>
      <c r="R24" s="2"/>
      <c r="S24" s="2"/>
      <c r="T24" s="2"/>
      <c r="U24" s="2"/>
      <c r="V24" s="2"/>
      <c r="W24" s="2"/>
      <c r="X24" s="2"/>
      <c r="Y24" s="2"/>
    </row>
    <row r="25" spans="1:25" ht="51" x14ac:dyDescent="0.2">
      <c r="A25" s="292" t="s">
        <v>73</v>
      </c>
      <c r="B25" s="72" t="s">
        <v>63</v>
      </c>
      <c r="C25" s="316"/>
      <c r="D25" s="316"/>
      <c r="E25" s="316"/>
      <c r="F25" s="316"/>
      <c r="G25" s="316"/>
      <c r="I25" s="2"/>
      <c r="J25" s="2"/>
      <c r="K25" s="315" t="s">
        <v>276</v>
      </c>
      <c r="L25" s="68"/>
      <c r="M25" s="2"/>
      <c r="N25" s="2"/>
      <c r="O25" s="2"/>
      <c r="P25" s="2"/>
      <c r="Q25" s="2"/>
      <c r="R25" s="2"/>
      <c r="S25" s="2"/>
      <c r="T25" s="2"/>
      <c r="U25" s="2"/>
      <c r="V25" s="2"/>
      <c r="W25" s="2"/>
      <c r="X25" s="2"/>
      <c r="Y25" s="2"/>
    </row>
    <row r="26" spans="1:25" x14ac:dyDescent="0.2">
      <c r="A26" s="269"/>
      <c r="B26" s="2"/>
      <c r="C26" s="2"/>
      <c r="D26" s="2"/>
      <c r="E26" s="2"/>
      <c r="F26" s="2"/>
      <c r="G26" s="2"/>
      <c r="I26" s="2"/>
      <c r="J26" s="2"/>
      <c r="K26" s="314"/>
      <c r="L26" s="68"/>
      <c r="M26" s="2"/>
      <c r="N26" s="2"/>
      <c r="O26" s="2"/>
      <c r="P26" s="2"/>
      <c r="Q26" s="2"/>
      <c r="R26" s="2"/>
      <c r="S26" s="2"/>
      <c r="T26" s="2"/>
      <c r="U26" s="2"/>
      <c r="V26" s="2"/>
      <c r="W26" s="2"/>
      <c r="X26" s="2"/>
      <c r="Y26" s="2"/>
    </row>
    <row r="27" spans="1:25" ht="12.75" customHeight="1" x14ac:dyDescent="0.2">
      <c r="A27" s="269"/>
      <c r="B27" s="2"/>
      <c r="C27" s="2"/>
      <c r="D27" s="2"/>
      <c r="E27" s="2"/>
      <c r="F27" s="2"/>
      <c r="G27" s="2"/>
      <c r="I27" s="2"/>
      <c r="J27" s="2"/>
      <c r="K27" s="280"/>
      <c r="L27" s="2"/>
      <c r="M27" s="2"/>
      <c r="N27" s="2"/>
      <c r="O27" s="2"/>
      <c r="P27" s="2"/>
      <c r="Q27" s="2"/>
      <c r="R27" s="2"/>
      <c r="S27" s="2"/>
      <c r="T27" s="2"/>
      <c r="U27" s="2"/>
      <c r="V27" s="2"/>
      <c r="W27" s="2"/>
      <c r="X27" s="2"/>
      <c r="Y27" s="2"/>
    </row>
    <row r="28" spans="1:25" ht="12.75" customHeight="1" x14ac:dyDescent="0.2">
      <c r="A28" s="293" t="s">
        <v>74</v>
      </c>
      <c r="B28" s="76" t="s">
        <v>75</v>
      </c>
      <c r="C28" s="77" t="s">
        <v>76</v>
      </c>
      <c r="D28" s="2"/>
      <c r="E28" s="2"/>
      <c r="F28" s="2"/>
      <c r="G28" s="2"/>
      <c r="I28" s="2"/>
      <c r="J28" s="2"/>
      <c r="K28" s="280"/>
      <c r="L28" s="2"/>
      <c r="M28" s="2"/>
      <c r="N28" s="2"/>
      <c r="O28" s="2"/>
      <c r="P28" s="2"/>
      <c r="Q28" s="2"/>
      <c r="R28" s="2"/>
      <c r="S28" s="2"/>
      <c r="T28" s="2"/>
      <c r="U28" s="2"/>
      <c r="V28" s="2"/>
      <c r="W28" s="2"/>
      <c r="X28" s="2"/>
      <c r="Y28" s="2"/>
    </row>
    <row r="29" spans="1:25" ht="12.75" customHeight="1" x14ac:dyDescent="0.2">
      <c r="A29" s="269" t="s">
        <v>77</v>
      </c>
      <c r="B29" s="232"/>
      <c r="C29" s="2" t="s">
        <v>78</v>
      </c>
      <c r="D29" s="2"/>
      <c r="E29" s="2"/>
      <c r="F29" s="2"/>
      <c r="G29" s="2"/>
      <c r="I29" s="2"/>
      <c r="J29" s="2"/>
      <c r="K29" s="280"/>
      <c r="L29" s="2"/>
      <c r="M29" s="2"/>
      <c r="N29" s="2"/>
      <c r="O29" s="2"/>
      <c r="P29" s="2"/>
      <c r="Q29" s="2"/>
      <c r="R29" s="2"/>
      <c r="S29" s="2"/>
      <c r="T29" s="2"/>
      <c r="U29" s="2"/>
      <c r="V29" s="2"/>
      <c r="W29" s="2"/>
      <c r="X29" s="2"/>
      <c r="Y29" s="2"/>
    </row>
    <row r="30" spans="1:25" ht="12.75" customHeight="1" x14ac:dyDescent="0.2">
      <c r="A30" s="269" t="s">
        <v>79</v>
      </c>
      <c r="B30" s="232"/>
      <c r="C30" s="2" t="s">
        <v>80</v>
      </c>
      <c r="D30" s="2"/>
      <c r="E30" s="2"/>
      <c r="F30" s="2"/>
      <c r="G30" s="2"/>
      <c r="I30" s="2"/>
      <c r="J30" s="2"/>
      <c r="K30" s="280"/>
      <c r="L30" s="2"/>
      <c r="M30" s="2"/>
      <c r="N30" s="2"/>
      <c r="O30" s="2"/>
      <c r="P30" s="2"/>
      <c r="Q30" s="2"/>
      <c r="R30" s="2"/>
      <c r="S30" s="2"/>
      <c r="T30" s="2"/>
      <c r="U30" s="2"/>
      <c r="V30" s="2"/>
      <c r="W30" s="2"/>
      <c r="X30" s="2"/>
      <c r="Y30" s="2"/>
    </row>
    <row r="31" spans="1:25" ht="12.75" customHeight="1" x14ac:dyDescent="0.2">
      <c r="A31" s="269" t="s">
        <v>81</v>
      </c>
      <c r="B31" s="232"/>
      <c r="C31" s="2" t="s">
        <v>82</v>
      </c>
      <c r="D31" s="2" t="s">
        <v>83</v>
      </c>
      <c r="E31" s="2"/>
      <c r="F31" s="2"/>
      <c r="G31" s="2"/>
      <c r="I31" s="2"/>
      <c r="J31" s="2"/>
      <c r="K31" s="280"/>
      <c r="L31" s="2"/>
      <c r="M31" s="2"/>
      <c r="N31" s="2"/>
      <c r="O31" s="2"/>
      <c r="P31" s="2"/>
      <c r="Q31" s="2"/>
      <c r="R31" s="2"/>
      <c r="S31" s="2"/>
      <c r="T31" s="2"/>
      <c r="U31" s="2"/>
      <c r="V31" s="2"/>
      <c r="W31" s="2"/>
      <c r="X31" s="2"/>
      <c r="Y31" s="2"/>
    </row>
    <row r="32" spans="1:25" ht="12.75" customHeight="1" x14ac:dyDescent="0.2">
      <c r="A32" s="269" t="s">
        <v>84</v>
      </c>
      <c r="B32" s="232"/>
      <c r="C32" s="2" t="s">
        <v>82</v>
      </c>
      <c r="D32" s="2"/>
      <c r="E32" s="2"/>
      <c r="F32" s="2"/>
      <c r="G32" s="2"/>
      <c r="I32" s="2"/>
      <c r="J32" s="2"/>
      <c r="K32" s="280"/>
      <c r="L32" s="2"/>
      <c r="M32" s="2"/>
      <c r="N32" s="2"/>
      <c r="O32" s="2"/>
      <c r="P32" s="2"/>
      <c r="Q32" s="2"/>
      <c r="R32" s="2"/>
      <c r="S32" s="2"/>
      <c r="T32" s="2"/>
      <c r="U32" s="2"/>
      <c r="V32" s="2"/>
      <c r="W32" s="2"/>
      <c r="X32" s="2"/>
      <c r="Y32" s="2"/>
    </row>
    <row r="33" spans="1:25" ht="12.75" customHeight="1" x14ac:dyDescent="0.2">
      <c r="A33" s="269" t="s">
        <v>85</v>
      </c>
      <c r="B33" s="232"/>
      <c r="C33" s="2" t="s">
        <v>82</v>
      </c>
      <c r="D33" s="2"/>
      <c r="E33" s="2"/>
      <c r="F33" s="2"/>
      <c r="G33" s="2"/>
      <c r="I33" s="2"/>
      <c r="J33" s="2"/>
      <c r="K33" s="280"/>
      <c r="L33" s="2"/>
      <c r="M33" s="2"/>
      <c r="N33" s="2"/>
      <c r="O33" s="2"/>
      <c r="P33" s="2"/>
      <c r="Q33" s="2"/>
      <c r="R33" s="2"/>
      <c r="S33" s="2"/>
      <c r="T33" s="2"/>
      <c r="U33" s="2"/>
      <c r="V33" s="2"/>
      <c r="W33" s="2"/>
      <c r="X33" s="2"/>
      <c r="Y33" s="2"/>
    </row>
    <row r="34" spans="1:25" ht="12.75" customHeight="1" x14ac:dyDescent="0.2">
      <c r="A34" s="269" t="s">
        <v>86</v>
      </c>
      <c r="B34" s="232"/>
      <c r="C34" s="2" t="s">
        <v>82</v>
      </c>
      <c r="D34" s="2"/>
      <c r="E34" s="2"/>
      <c r="F34" s="2"/>
      <c r="G34" s="2"/>
      <c r="I34" s="2"/>
      <c r="J34" s="2"/>
      <c r="K34" s="280"/>
      <c r="L34" s="2"/>
      <c r="M34" s="2"/>
      <c r="N34" s="2"/>
      <c r="O34" s="2"/>
      <c r="P34" s="2"/>
      <c r="Q34" s="2"/>
      <c r="R34" s="2"/>
      <c r="S34" s="2"/>
      <c r="T34" s="2"/>
      <c r="U34" s="2"/>
      <c r="V34" s="2"/>
      <c r="W34" s="2"/>
      <c r="X34" s="2"/>
      <c r="Y34" s="2"/>
    </row>
    <row r="35" spans="1:25" ht="12.75" customHeight="1" x14ac:dyDescent="0.2">
      <c r="A35" s="269" t="s">
        <v>87</v>
      </c>
      <c r="B35" s="232"/>
      <c r="C35" s="2" t="s">
        <v>88</v>
      </c>
      <c r="D35" s="2"/>
      <c r="E35" s="2"/>
      <c r="F35" s="2"/>
      <c r="G35" s="2"/>
      <c r="I35" s="2"/>
      <c r="J35" s="2"/>
      <c r="K35" s="280"/>
      <c r="L35" s="2"/>
      <c r="M35" s="2"/>
      <c r="N35" s="2"/>
      <c r="O35" s="2"/>
      <c r="P35" s="2"/>
      <c r="Q35" s="2"/>
      <c r="R35" s="2"/>
      <c r="S35" s="2"/>
      <c r="T35" s="2"/>
      <c r="U35" s="2"/>
      <c r="V35" s="2"/>
      <c r="W35" s="2"/>
      <c r="X35" s="2"/>
      <c r="Y35" s="2"/>
    </row>
    <row r="36" spans="1:25" ht="12.75" customHeight="1" x14ac:dyDescent="0.2">
      <c r="A36" s="269" t="s">
        <v>89</v>
      </c>
      <c r="B36" s="232"/>
      <c r="C36" s="2" t="s">
        <v>90</v>
      </c>
      <c r="D36" s="2"/>
      <c r="E36" s="2"/>
      <c r="F36" s="2"/>
      <c r="G36" s="2"/>
      <c r="I36" s="2"/>
      <c r="J36" s="2"/>
      <c r="K36" s="280"/>
      <c r="L36" s="2"/>
      <c r="M36" s="2"/>
      <c r="N36" s="2"/>
      <c r="O36" s="2"/>
      <c r="P36" s="2"/>
      <c r="Q36" s="2"/>
      <c r="R36" s="2"/>
      <c r="S36" s="2"/>
      <c r="T36" s="2"/>
      <c r="U36" s="2"/>
      <c r="V36" s="2"/>
      <c r="W36" s="2"/>
      <c r="X36" s="2"/>
      <c r="Y36" s="2"/>
    </row>
    <row r="37" spans="1:25" ht="12.75" customHeight="1" x14ac:dyDescent="0.2">
      <c r="A37" s="269" t="s">
        <v>91</v>
      </c>
      <c r="B37" s="232"/>
      <c r="C37" s="2" t="s">
        <v>90</v>
      </c>
      <c r="D37" s="79"/>
      <c r="E37" s="79"/>
      <c r="F37" s="79"/>
      <c r="G37" s="79"/>
      <c r="I37" s="79"/>
      <c r="J37" s="2"/>
      <c r="K37" s="280"/>
      <c r="L37" s="2"/>
      <c r="M37" s="2"/>
      <c r="N37" s="2"/>
      <c r="O37" s="2"/>
      <c r="P37" s="2"/>
      <c r="Q37" s="2"/>
      <c r="R37" s="2"/>
      <c r="S37" s="2"/>
      <c r="T37" s="2"/>
      <c r="U37" s="2"/>
      <c r="V37" s="2"/>
      <c r="W37" s="2"/>
      <c r="X37" s="2"/>
      <c r="Y37" s="2"/>
    </row>
    <row r="38" spans="1:25" ht="12.75" customHeight="1" x14ac:dyDescent="0.2">
      <c r="A38" s="269" t="s">
        <v>92</v>
      </c>
      <c r="B38" s="232"/>
      <c r="C38" s="2" t="s">
        <v>90</v>
      </c>
      <c r="D38" s="2"/>
      <c r="E38" s="2"/>
      <c r="F38" s="2"/>
      <c r="G38" s="2"/>
      <c r="I38" s="2"/>
      <c r="J38" s="2"/>
      <c r="K38" s="280"/>
      <c r="L38" s="2"/>
      <c r="M38" s="2"/>
      <c r="N38" s="2"/>
      <c r="O38" s="2"/>
      <c r="P38" s="2"/>
      <c r="Q38" s="2"/>
      <c r="R38" s="2"/>
      <c r="S38" s="2"/>
      <c r="T38" s="2"/>
      <c r="U38" s="2"/>
      <c r="V38" s="2"/>
      <c r="W38" s="2"/>
      <c r="X38" s="2"/>
      <c r="Y38" s="2"/>
    </row>
    <row r="39" spans="1:25" ht="12.75" customHeight="1" x14ac:dyDescent="0.2">
      <c r="A39" s="269" t="s">
        <v>93</v>
      </c>
      <c r="B39" s="232"/>
      <c r="C39" s="2" t="s">
        <v>90</v>
      </c>
      <c r="D39" s="2"/>
      <c r="E39" s="2"/>
      <c r="F39" s="2"/>
      <c r="G39" s="2"/>
      <c r="I39" s="2"/>
      <c r="J39" s="2"/>
      <c r="K39" s="280"/>
      <c r="L39" s="2"/>
      <c r="M39" s="2"/>
      <c r="N39" s="2"/>
      <c r="O39" s="2"/>
      <c r="P39" s="2"/>
      <c r="Q39" s="2"/>
      <c r="R39" s="2"/>
      <c r="S39" s="2"/>
      <c r="T39" s="2"/>
      <c r="U39" s="2"/>
      <c r="V39" s="2"/>
      <c r="W39" s="2"/>
      <c r="X39" s="2"/>
      <c r="Y39" s="2"/>
    </row>
    <row r="40" spans="1:25" ht="12.75" customHeight="1" x14ac:dyDescent="0.2">
      <c r="A40" s="269" t="s">
        <v>94</v>
      </c>
      <c r="B40" s="232"/>
      <c r="C40" s="2" t="s">
        <v>90</v>
      </c>
      <c r="D40" s="2"/>
      <c r="E40" s="2"/>
      <c r="F40" s="2"/>
      <c r="G40" s="2"/>
      <c r="I40" s="2"/>
      <c r="J40" s="2"/>
      <c r="K40" s="280"/>
      <c r="L40" s="2"/>
      <c r="M40" s="2"/>
      <c r="N40" s="2"/>
      <c r="O40" s="2"/>
      <c r="P40" s="2"/>
      <c r="Q40" s="2"/>
      <c r="R40" s="2"/>
      <c r="S40" s="2"/>
      <c r="T40" s="2"/>
      <c r="U40" s="2"/>
      <c r="V40" s="2"/>
      <c r="W40" s="2"/>
      <c r="X40" s="2"/>
      <c r="Y40" s="2"/>
    </row>
    <row r="41" spans="1:25" ht="12.75" customHeight="1" x14ac:dyDescent="0.2">
      <c r="A41" s="269" t="s">
        <v>95</v>
      </c>
      <c r="B41" s="232"/>
      <c r="C41" s="2" t="s">
        <v>90</v>
      </c>
      <c r="D41" s="2"/>
      <c r="E41" s="2"/>
      <c r="F41" s="2"/>
      <c r="G41" s="2"/>
      <c r="I41" s="2"/>
      <c r="J41" s="2"/>
      <c r="K41" s="280"/>
      <c r="L41" s="2"/>
      <c r="M41" s="2"/>
      <c r="N41" s="2"/>
      <c r="O41" s="2"/>
      <c r="P41" s="2"/>
      <c r="Q41" s="2"/>
      <c r="R41" s="2"/>
      <c r="S41" s="2"/>
      <c r="T41" s="2"/>
      <c r="U41" s="2"/>
      <c r="V41" s="2"/>
      <c r="W41" s="2"/>
      <c r="X41" s="2"/>
      <c r="Y41" s="2"/>
    </row>
    <row r="42" spans="1:25" ht="12.75" customHeight="1" x14ac:dyDescent="0.2">
      <c r="A42" s="269" t="s">
        <v>96</v>
      </c>
      <c r="B42" s="232"/>
      <c r="C42" s="2" t="s">
        <v>90</v>
      </c>
      <c r="D42" s="2"/>
      <c r="E42" s="2"/>
      <c r="F42" s="2"/>
      <c r="G42" s="2"/>
      <c r="I42" s="2"/>
      <c r="J42" s="2"/>
      <c r="K42" s="280"/>
      <c r="L42" s="2"/>
      <c r="M42" s="2"/>
      <c r="N42" s="2"/>
      <c r="O42" s="2"/>
      <c r="P42" s="2"/>
      <c r="Q42" s="2"/>
      <c r="R42" s="2"/>
      <c r="S42" s="2"/>
      <c r="T42" s="2"/>
      <c r="U42" s="2"/>
      <c r="V42" s="2"/>
      <c r="W42" s="2"/>
      <c r="X42" s="2"/>
      <c r="Y42" s="2"/>
    </row>
    <row r="43" spans="1:25" ht="12.75" customHeight="1" x14ac:dyDescent="0.2">
      <c r="A43" s="269" t="s">
        <v>97</v>
      </c>
      <c r="B43" s="232"/>
      <c r="C43" s="2" t="s">
        <v>90</v>
      </c>
      <c r="D43" s="2"/>
      <c r="E43" s="2"/>
      <c r="F43" s="2"/>
      <c r="G43" s="2"/>
      <c r="I43" s="2"/>
      <c r="J43" s="2"/>
      <c r="K43" s="280"/>
      <c r="L43" s="2"/>
      <c r="M43" s="2"/>
      <c r="N43" s="2"/>
      <c r="O43" s="2"/>
      <c r="P43" s="2"/>
      <c r="Q43" s="2"/>
      <c r="R43" s="2"/>
      <c r="S43" s="2"/>
      <c r="T43" s="2"/>
      <c r="U43" s="2"/>
      <c r="V43" s="2"/>
      <c r="W43" s="2"/>
      <c r="X43" s="2"/>
      <c r="Y43" s="2"/>
    </row>
    <row r="44" spans="1:25" ht="12.75" customHeight="1" x14ac:dyDescent="0.2">
      <c r="A44" s="269" t="s">
        <v>98</v>
      </c>
      <c r="B44" s="232"/>
      <c r="C44" s="2" t="s">
        <v>90</v>
      </c>
      <c r="D44" s="2"/>
      <c r="E44" s="2"/>
      <c r="F44" s="2"/>
      <c r="G44" s="2"/>
      <c r="I44" s="2"/>
      <c r="J44" s="2"/>
      <c r="K44" s="280"/>
      <c r="L44" s="2"/>
      <c r="M44" s="2"/>
      <c r="N44" s="2"/>
      <c r="O44" s="2"/>
      <c r="P44" s="2"/>
      <c r="Q44" s="2"/>
      <c r="R44" s="2"/>
      <c r="S44" s="2"/>
      <c r="T44" s="2"/>
      <c r="U44" s="2"/>
      <c r="V44" s="2"/>
      <c r="W44" s="2"/>
      <c r="X44" s="2"/>
      <c r="Y44" s="2"/>
    </row>
    <row r="45" spans="1:25" ht="12.75" customHeight="1" x14ac:dyDescent="0.2">
      <c r="A45" s="269" t="s">
        <v>99</v>
      </c>
      <c r="B45" s="232"/>
      <c r="C45" s="2" t="s">
        <v>90</v>
      </c>
      <c r="D45" s="2"/>
      <c r="E45" s="2"/>
      <c r="F45" s="2"/>
      <c r="G45" s="2"/>
      <c r="I45" s="2"/>
      <c r="J45" s="2"/>
      <c r="K45" s="280"/>
      <c r="L45" s="2"/>
      <c r="M45" s="2"/>
      <c r="N45" s="2"/>
      <c r="O45" s="2"/>
      <c r="P45" s="2"/>
      <c r="Q45" s="2"/>
      <c r="R45" s="2"/>
      <c r="S45" s="2"/>
      <c r="T45" s="2"/>
      <c r="U45" s="2"/>
      <c r="V45" s="2"/>
      <c r="W45" s="2"/>
      <c r="X45" s="2"/>
      <c r="Y45" s="2"/>
    </row>
    <row r="46" spans="1:25" ht="12.75" customHeight="1" x14ac:dyDescent="0.2">
      <c r="A46" s="269" t="s">
        <v>100</v>
      </c>
      <c r="B46" s="232"/>
      <c r="C46" s="2" t="s">
        <v>90</v>
      </c>
      <c r="D46" s="2"/>
      <c r="E46" s="2"/>
      <c r="F46" s="2"/>
      <c r="G46" s="2"/>
      <c r="I46" s="2"/>
      <c r="J46" s="2"/>
      <c r="K46" s="280"/>
      <c r="L46" s="2"/>
      <c r="M46" s="2"/>
      <c r="N46" s="2"/>
      <c r="O46" s="2"/>
      <c r="P46" s="2"/>
      <c r="Q46" s="2"/>
      <c r="R46" s="2"/>
      <c r="S46" s="2"/>
      <c r="T46" s="2"/>
      <c r="U46" s="2"/>
      <c r="V46" s="2"/>
      <c r="W46" s="2"/>
      <c r="X46" s="2"/>
      <c r="Y46" s="2"/>
    </row>
    <row r="47" spans="1:25" ht="12.75" customHeight="1" x14ac:dyDescent="0.2">
      <c r="A47" s="269"/>
      <c r="B47" s="78"/>
      <c r="C47" s="2"/>
      <c r="D47" s="2"/>
      <c r="E47" s="2"/>
      <c r="F47" s="2"/>
      <c r="G47" s="2"/>
      <c r="I47" s="2"/>
      <c r="J47" s="2"/>
      <c r="K47" s="280"/>
      <c r="L47" s="2"/>
      <c r="M47" s="2"/>
      <c r="N47" s="2"/>
      <c r="O47" s="2"/>
      <c r="P47" s="2"/>
      <c r="Q47" s="2"/>
      <c r="R47" s="2"/>
      <c r="S47" s="2"/>
      <c r="T47" s="2"/>
      <c r="U47" s="2"/>
      <c r="V47" s="2"/>
      <c r="W47" s="2"/>
      <c r="X47" s="2"/>
      <c r="Y47" s="2"/>
    </row>
    <row r="48" spans="1:25" ht="12.75" customHeight="1" x14ac:dyDescent="0.2">
      <c r="A48" s="269"/>
      <c r="B48" s="80"/>
      <c r="C48" s="2"/>
      <c r="D48" s="2"/>
      <c r="E48" s="2"/>
      <c r="F48" s="2"/>
      <c r="G48" s="2"/>
      <c r="I48" s="2"/>
      <c r="J48" s="2"/>
      <c r="K48" s="280"/>
      <c r="L48" s="2"/>
      <c r="M48" s="2"/>
      <c r="N48" s="2"/>
      <c r="O48" s="2"/>
      <c r="P48" s="2"/>
      <c r="Q48" s="2"/>
      <c r="R48" s="2"/>
      <c r="S48" s="2"/>
      <c r="T48" s="2"/>
      <c r="U48" s="2"/>
      <c r="V48" s="2"/>
      <c r="W48" s="2"/>
      <c r="X48" s="2"/>
      <c r="Y48" s="2"/>
    </row>
    <row r="49" spans="1:25" ht="12.75" customHeight="1" x14ac:dyDescent="0.2">
      <c r="A49" s="269"/>
      <c r="B49" s="80"/>
      <c r="C49" s="2"/>
      <c r="D49" s="2"/>
      <c r="E49" s="2"/>
      <c r="F49" s="2"/>
      <c r="G49" s="2"/>
      <c r="I49" s="2"/>
      <c r="J49" s="2"/>
      <c r="K49" s="280"/>
      <c r="L49" s="2"/>
      <c r="M49" s="2"/>
      <c r="N49" s="2"/>
      <c r="O49" s="2"/>
      <c r="P49" s="2"/>
      <c r="Q49" s="2"/>
      <c r="R49" s="2"/>
      <c r="S49" s="2"/>
      <c r="T49" s="2"/>
      <c r="U49" s="2"/>
      <c r="V49" s="2"/>
      <c r="W49" s="2"/>
      <c r="X49" s="2"/>
      <c r="Y49" s="2"/>
    </row>
    <row r="50" spans="1:25" ht="12.75" customHeight="1" x14ac:dyDescent="0.2">
      <c r="A50" s="269"/>
      <c r="B50" s="80"/>
      <c r="C50" s="2"/>
      <c r="D50" s="2"/>
      <c r="E50" s="2"/>
      <c r="F50" s="2"/>
      <c r="G50" s="2"/>
      <c r="I50" s="2"/>
      <c r="J50" s="2"/>
      <c r="K50" s="280"/>
      <c r="L50" s="2"/>
      <c r="M50" s="2"/>
      <c r="N50" s="2"/>
      <c r="O50" s="2"/>
      <c r="P50" s="2"/>
      <c r="Q50" s="2"/>
      <c r="R50" s="2"/>
      <c r="S50" s="2"/>
      <c r="T50" s="2"/>
      <c r="U50" s="2"/>
      <c r="V50" s="2"/>
      <c r="W50" s="2"/>
      <c r="X50" s="2"/>
      <c r="Y50" s="2"/>
    </row>
    <row r="51" spans="1:25" ht="12.75" customHeight="1" x14ac:dyDescent="0.2">
      <c r="A51" s="293" t="s">
        <v>101</v>
      </c>
      <c r="B51" s="2"/>
      <c r="C51" s="2"/>
      <c r="D51" s="2"/>
      <c r="E51" s="2"/>
      <c r="F51" s="2"/>
      <c r="G51" s="2"/>
      <c r="I51" s="2"/>
      <c r="J51" s="2"/>
      <c r="K51" s="280"/>
      <c r="L51" s="2"/>
      <c r="M51" s="2"/>
      <c r="N51" s="2"/>
      <c r="O51" s="2"/>
      <c r="P51" s="2"/>
      <c r="Q51" s="2"/>
      <c r="R51" s="2"/>
      <c r="S51" s="2"/>
      <c r="T51" s="2"/>
      <c r="U51" s="2"/>
      <c r="V51" s="2"/>
      <c r="W51" s="2"/>
      <c r="X51" s="2"/>
      <c r="Y51" s="2"/>
    </row>
    <row r="52" spans="1:25" ht="12.75" customHeight="1" x14ac:dyDescent="0.2">
      <c r="A52" s="294"/>
      <c r="B52" s="26"/>
      <c r="C52" s="78"/>
      <c r="D52" s="78"/>
      <c r="E52" s="78"/>
      <c r="F52" s="78"/>
      <c r="G52" s="78"/>
      <c r="I52" s="78"/>
      <c r="J52" s="2"/>
      <c r="K52" s="280"/>
      <c r="L52" s="2"/>
      <c r="M52" s="2"/>
      <c r="N52" s="2"/>
      <c r="O52" s="2"/>
      <c r="P52" s="2"/>
      <c r="Q52" s="2"/>
      <c r="R52" s="2"/>
      <c r="S52" s="2"/>
      <c r="T52" s="2"/>
      <c r="U52" s="2"/>
      <c r="V52" s="2"/>
      <c r="W52" s="2"/>
      <c r="X52" s="2"/>
      <c r="Y52" s="2"/>
    </row>
    <row r="53" spans="1:25" ht="12.75" customHeight="1" x14ac:dyDescent="0.2">
      <c r="A53" s="294"/>
      <c r="B53" s="26"/>
      <c r="C53" s="78"/>
      <c r="D53" s="78"/>
      <c r="E53" s="78"/>
      <c r="F53" s="78"/>
      <c r="G53" s="78"/>
      <c r="I53" s="78"/>
      <c r="J53" s="2"/>
      <c r="K53" s="280"/>
      <c r="L53" s="2"/>
      <c r="M53" s="2"/>
      <c r="N53" s="2"/>
      <c r="O53" s="2"/>
      <c r="P53" s="2"/>
      <c r="Q53" s="2"/>
      <c r="R53" s="2"/>
      <c r="S53" s="2"/>
      <c r="T53" s="2"/>
      <c r="U53" s="2"/>
      <c r="V53" s="2"/>
      <c r="W53" s="2"/>
      <c r="X53" s="2"/>
      <c r="Y53" s="2"/>
    </row>
    <row r="54" spans="1:25" ht="12.75" customHeight="1" x14ac:dyDescent="0.2">
      <c r="A54" s="294"/>
      <c r="B54" s="26"/>
      <c r="C54" s="78"/>
      <c r="D54" s="78"/>
      <c r="E54" s="78"/>
      <c r="F54" s="78"/>
      <c r="G54" s="78"/>
      <c r="I54" s="78"/>
      <c r="J54" s="2"/>
      <c r="K54" s="280"/>
      <c r="L54" s="2"/>
      <c r="M54" s="2"/>
      <c r="N54" s="2"/>
      <c r="O54" s="2"/>
      <c r="P54" s="2"/>
      <c r="Q54" s="2"/>
      <c r="R54" s="2"/>
      <c r="S54" s="2"/>
      <c r="T54" s="2"/>
      <c r="U54" s="2"/>
      <c r="V54" s="2"/>
      <c r="W54" s="2"/>
      <c r="X54" s="2"/>
      <c r="Y54" s="2"/>
    </row>
    <row r="55" spans="1:25" ht="12.75" customHeight="1" x14ac:dyDescent="0.2">
      <c r="A55" s="294"/>
      <c r="B55" s="26"/>
      <c r="C55" s="78"/>
      <c r="D55" s="78"/>
      <c r="E55" s="78"/>
      <c r="F55" s="78"/>
      <c r="G55" s="78"/>
      <c r="I55" s="78"/>
      <c r="J55" s="2"/>
      <c r="K55" s="280"/>
      <c r="L55" s="2"/>
      <c r="M55" s="2"/>
      <c r="N55" s="2"/>
      <c r="O55" s="2"/>
      <c r="P55" s="2"/>
      <c r="Q55" s="2"/>
      <c r="R55" s="2"/>
      <c r="S55" s="2"/>
      <c r="T55" s="2"/>
      <c r="U55" s="2"/>
      <c r="V55" s="2"/>
      <c r="W55" s="2"/>
      <c r="X55" s="2"/>
      <c r="Y55" s="2"/>
    </row>
    <row r="56" spans="1:25" ht="12.75" customHeight="1" x14ac:dyDescent="0.2">
      <c r="A56" s="294"/>
      <c r="B56" s="78"/>
      <c r="C56" s="81"/>
      <c r="D56" s="81"/>
      <c r="E56" s="81"/>
      <c r="F56" s="81"/>
      <c r="G56" s="81"/>
      <c r="I56" s="78"/>
      <c r="J56" s="2"/>
      <c r="K56" s="280"/>
      <c r="L56" s="2"/>
      <c r="M56" s="2"/>
      <c r="N56" s="2"/>
      <c r="O56" s="2"/>
      <c r="P56" s="2"/>
      <c r="Q56" s="2"/>
      <c r="R56" s="2"/>
      <c r="S56" s="2"/>
      <c r="T56" s="2"/>
      <c r="U56" s="2"/>
      <c r="V56" s="2"/>
      <c r="W56" s="2"/>
      <c r="X56" s="2"/>
      <c r="Y56" s="2"/>
    </row>
    <row r="57" spans="1:25" ht="12.75" customHeight="1" x14ac:dyDescent="0.2">
      <c r="A57" s="269" t="s">
        <v>102</v>
      </c>
      <c r="B57" s="80">
        <f t="shared" ref="B57:G57" si="0">SUM(B52:B56)</f>
        <v>0</v>
      </c>
      <c r="C57" s="80">
        <f t="shared" si="0"/>
        <v>0</v>
      </c>
      <c r="D57" s="80">
        <f t="shared" si="0"/>
        <v>0</v>
      </c>
      <c r="E57" s="80">
        <f t="shared" si="0"/>
        <v>0</v>
      </c>
      <c r="F57" s="80">
        <f t="shared" si="0"/>
        <v>0</v>
      </c>
      <c r="G57" s="80">
        <f t="shared" si="0"/>
        <v>0</v>
      </c>
      <c r="I57" s="80"/>
      <c r="J57" s="2"/>
      <c r="K57" s="280"/>
      <c r="L57" s="2"/>
      <c r="M57" s="2"/>
      <c r="N57" s="2"/>
      <c r="O57" s="2"/>
      <c r="P57" s="2"/>
      <c r="Q57" s="2"/>
      <c r="R57" s="2"/>
      <c r="S57" s="2"/>
      <c r="T57" s="2"/>
      <c r="U57" s="2"/>
      <c r="V57" s="2"/>
      <c r="W57" s="2"/>
      <c r="X57" s="2"/>
      <c r="Y57" s="2"/>
    </row>
  </sheetData>
  <phoneticPr fontId="42" type="noConversion"/>
  <printOptions horizontalCentered="1"/>
  <pageMargins left="0.27013888888888898" right="0.2" top="1" bottom="1" header="0.51180555555555496" footer="0.51180555555555496"/>
  <pageSetup firstPageNumber="0" orientation="landscape" horizontalDpi="300" verticalDpi="300"/>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5"/>
  <sheetViews>
    <sheetView topLeftCell="A15" zoomScaleNormal="100" zoomScalePageLayoutView="110" workbookViewId="0">
      <selection activeCell="C28" activeCellId="2" sqref="C11:C12 C15:C26 C28"/>
    </sheetView>
  </sheetViews>
  <sheetFormatPr defaultColWidth="8.7109375" defaultRowHeight="12.75" x14ac:dyDescent="0.2"/>
  <cols>
    <col min="1" max="1" width="38.42578125" customWidth="1"/>
    <col min="2" max="5" width="15.28515625" customWidth="1"/>
    <col min="6" max="6" width="49.5703125" customWidth="1"/>
    <col min="7" max="7" width="55.5703125" customWidth="1"/>
    <col min="8" max="26" width="8.7109375" customWidth="1"/>
    <col min="27" max="1025" width="14.42578125" customWidth="1"/>
  </cols>
  <sheetData>
    <row r="1" spans="1:26" ht="18.75" x14ac:dyDescent="0.3">
      <c r="A1" s="82" t="str">
        <f>'Page 3-Assumptions'!A1</f>
        <v>Proposed School Name</v>
      </c>
      <c r="B1" s="83"/>
      <c r="C1" s="83"/>
      <c r="D1" s="83"/>
      <c r="E1" s="15"/>
      <c r="F1" s="84" t="s">
        <v>103</v>
      </c>
      <c r="G1" s="287"/>
      <c r="H1" s="2"/>
      <c r="I1" s="2"/>
      <c r="J1" s="2"/>
      <c r="K1" s="2"/>
      <c r="L1" s="2"/>
      <c r="M1" s="2"/>
      <c r="N1" s="2"/>
      <c r="O1" s="2"/>
      <c r="P1" s="2"/>
      <c r="Q1" s="2"/>
      <c r="R1" s="2"/>
      <c r="S1" s="2"/>
      <c r="T1" s="2"/>
      <c r="U1" s="2"/>
      <c r="V1" s="2"/>
      <c r="W1" s="2"/>
      <c r="X1" s="2"/>
      <c r="Y1" s="2"/>
      <c r="Z1" s="2"/>
    </row>
    <row r="2" spans="1:26" ht="18.75" x14ac:dyDescent="0.3">
      <c r="A2" s="85" t="str">
        <f>B3</f>
        <v>YEAR 0</v>
      </c>
      <c r="B2" s="21"/>
      <c r="C2" s="21"/>
      <c r="D2" s="21"/>
      <c r="E2" s="18"/>
      <c r="F2" s="86"/>
      <c r="G2" s="2"/>
      <c r="H2" s="2"/>
      <c r="I2" s="2"/>
      <c r="J2" s="2"/>
      <c r="K2" s="2"/>
      <c r="L2" s="2"/>
      <c r="M2" s="2"/>
      <c r="N2" s="2"/>
      <c r="O2" s="2"/>
      <c r="P2" s="2"/>
      <c r="Q2" s="2"/>
      <c r="R2" s="2"/>
      <c r="S2" s="2"/>
      <c r="T2" s="2"/>
      <c r="U2" s="2"/>
      <c r="V2" s="2"/>
      <c r="W2" s="2"/>
      <c r="X2" s="2"/>
      <c r="Y2" s="2"/>
      <c r="Z2" s="2"/>
    </row>
    <row r="3" spans="1:26" x14ac:dyDescent="0.2">
      <c r="A3" s="87"/>
      <c r="B3" s="356" t="str">
        <f>'Page 10-6 yr Budget-detail'!B4</f>
        <v>YEAR 0</v>
      </c>
      <c r="C3" s="356"/>
      <c r="D3" s="356"/>
      <c r="E3" s="356"/>
      <c r="F3" s="295" t="s">
        <v>288</v>
      </c>
      <c r="G3" s="295" t="s">
        <v>254</v>
      </c>
      <c r="H3" s="88"/>
      <c r="I3" s="88"/>
      <c r="J3" s="88"/>
      <c r="K3" s="88"/>
      <c r="L3" s="88"/>
      <c r="M3" s="88"/>
      <c r="N3" s="88"/>
      <c r="O3" s="88"/>
      <c r="P3" s="88"/>
      <c r="Q3" s="88"/>
      <c r="R3" s="88"/>
      <c r="S3" s="88"/>
      <c r="T3" s="88"/>
      <c r="U3" s="88"/>
      <c r="V3" s="88"/>
      <c r="W3" s="88"/>
      <c r="X3" s="88"/>
      <c r="Y3" s="88"/>
      <c r="Z3" s="88"/>
    </row>
    <row r="4" spans="1:26" ht="25.5" x14ac:dyDescent="0.2">
      <c r="A4" s="20"/>
      <c r="B4" s="89" t="s">
        <v>104</v>
      </c>
      <c r="C4" s="89" t="s">
        <v>105</v>
      </c>
      <c r="D4" s="317" t="s">
        <v>277</v>
      </c>
      <c r="E4" s="89" t="s">
        <v>102</v>
      </c>
      <c r="F4" s="329"/>
      <c r="G4" s="321"/>
      <c r="H4" s="88"/>
      <c r="I4" s="88"/>
      <c r="J4" s="88"/>
      <c r="K4" s="88"/>
      <c r="L4" s="88"/>
      <c r="M4" s="88"/>
      <c r="N4" s="88"/>
      <c r="O4" s="88"/>
      <c r="P4" s="88"/>
      <c r="Q4" s="88"/>
      <c r="R4" s="88"/>
      <c r="S4" s="88"/>
      <c r="T4" s="88"/>
      <c r="U4" s="88"/>
      <c r="V4" s="88"/>
      <c r="W4" s="88"/>
      <c r="X4" s="88"/>
      <c r="Y4" s="88"/>
      <c r="Z4" s="88"/>
    </row>
    <row r="5" spans="1:26" x14ac:dyDescent="0.2">
      <c r="A5" s="322" t="s">
        <v>283</v>
      </c>
      <c r="B5" s="91"/>
      <c r="C5" s="91"/>
      <c r="D5" s="91"/>
      <c r="E5" s="92" t="s">
        <v>63</v>
      </c>
      <c r="F5" s="329"/>
      <c r="G5" s="321"/>
      <c r="H5" s="88"/>
      <c r="I5" s="88"/>
      <c r="J5" s="88"/>
      <c r="K5" s="88"/>
      <c r="L5" s="88"/>
      <c r="M5" s="88"/>
      <c r="N5" s="88"/>
      <c r="O5" s="88"/>
      <c r="P5" s="88"/>
      <c r="Q5" s="88"/>
      <c r="R5" s="88"/>
      <c r="S5" s="88"/>
      <c r="T5" s="88"/>
      <c r="U5" s="88"/>
      <c r="V5" s="88"/>
      <c r="W5" s="88"/>
      <c r="X5" s="88"/>
      <c r="Y5" s="88"/>
      <c r="Z5" s="88"/>
    </row>
    <row r="6" spans="1:26" x14ac:dyDescent="0.2">
      <c r="A6" s="90" t="s">
        <v>107</v>
      </c>
      <c r="B6" s="91"/>
      <c r="C6" s="91"/>
      <c r="D6" s="91"/>
      <c r="E6" s="93" t="s">
        <v>63</v>
      </c>
      <c r="F6" s="329"/>
      <c r="G6" s="321"/>
      <c r="H6" s="88"/>
      <c r="I6" s="88"/>
      <c r="J6" s="88"/>
      <c r="K6" s="88"/>
      <c r="L6" s="88"/>
      <c r="M6" s="88"/>
      <c r="N6" s="88"/>
      <c r="O6" s="88"/>
      <c r="P6" s="88"/>
      <c r="Q6" s="88"/>
      <c r="R6" s="88"/>
      <c r="S6" s="88"/>
      <c r="T6" s="88"/>
      <c r="U6" s="88"/>
      <c r="V6" s="88"/>
      <c r="W6" s="88"/>
      <c r="X6" s="88"/>
      <c r="Y6" s="88"/>
      <c r="Z6" s="88"/>
    </row>
    <row r="7" spans="1:26" x14ac:dyDescent="0.2">
      <c r="A7" s="20" t="s">
        <v>50</v>
      </c>
      <c r="B7" s="91"/>
      <c r="C7" s="91"/>
      <c r="D7" s="91"/>
      <c r="E7" s="94"/>
      <c r="F7" s="329"/>
      <c r="G7" s="321"/>
      <c r="H7" s="88"/>
      <c r="I7" s="88"/>
      <c r="J7" s="88"/>
      <c r="K7" s="88"/>
      <c r="L7" s="88"/>
      <c r="M7" s="88"/>
      <c r="N7" s="88"/>
      <c r="O7" s="88"/>
      <c r="P7" s="88"/>
      <c r="Q7" s="88"/>
      <c r="R7" s="88"/>
      <c r="S7" s="88"/>
      <c r="T7" s="88"/>
      <c r="U7" s="88"/>
      <c r="V7" s="88"/>
      <c r="W7" s="88"/>
      <c r="X7" s="88"/>
      <c r="Y7" s="88"/>
      <c r="Z7" s="88"/>
    </row>
    <row r="8" spans="1:26" ht="33.75" x14ac:dyDescent="0.2">
      <c r="A8" s="71" t="s">
        <v>108</v>
      </c>
      <c r="B8" s="96"/>
      <c r="C8" s="333">
        <v>0</v>
      </c>
      <c r="D8" s="96"/>
      <c r="E8" s="98">
        <f t="shared" ref="E8:E19" si="0">SUM(B8:D8)</f>
        <v>0</v>
      </c>
      <c r="F8" s="324" t="s">
        <v>290</v>
      </c>
      <c r="G8" s="321"/>
      <c r="H8" s="2"/>
      <c r="I8" s="2"/>
      <c r="J8" s="2"/>
      <c r="K8" s="2"/>
      <c r="L8" s="2"/>
      <c r="M8" s="2"/>
      <c r="N8" s="2"/>
      <c r="O8" s="2"/>
      <c r="P8" s="2"/>
      <c r="Q8" s="2"/>
      <c r="R8" s="2"/>
      <c r="S8" s="2"/>
      <c r="T8" s="2"/>
      <c r="U8" s="2"/>
      <c r="V8" s="2"/>
      <c r="W8" s="2"/>
      <c r="X8" s="2"/>
      <c r="Y8" s="2"/>
      <c r="Z8" s="2"/>
    </row>
    <row r="9" spans="1:26" x14ac:dyDescent="0.2">
      <c r="A9" s="95" t="s">
        <v>109</v>
      </c>
      <c r="B9" s="99" t="str">
        <f>'Page 3-Assumptions'!B16</f>
        <v>N/A</v>
      </c>
      <c r="C9" s="334"/>
      <c r="D9" s="99">
        <v>0</v>
      </c>
      <c r="E9" s="98">
        <f t="shared" si="0"/>
        <v>0</v>
      </c>
      <c r="F9" s="329"/>
      <c r="G9" s="321"/>
      <c r="H9" s="2"/>
      <c r="I9" s="2"/>
      <c r="J9" s="2"/>
      <c r="K9" s="2"/>
      <c r="L9" s="2"/>
      <c r="M9" s="2"/>
      <c r="N9" s="2"/>
      <c r="O9" s="2"/>
      <c r="P9" s="2"/>
      <c r="Q9" s="2"/>
      <c r="R9" s="2"/>
      <c r="S9" s="2"/>
      <c r="T9" s="2"/>
      <c r="U9" s="2"/>
      <c r="V9" s="2"/>
      <c r="W9" s="2"/>
      <c r="X9" s="2"/>
      <c r="Y9" s="2"/>
      <c r="Z9" s="2"/>
    </row>
    <row r="10" spans="1:26" x14ac:dyDescent="0.2">
      <c r="A10" s="95" t="s">
        <v>110</v>
      </c>
      <c r="B10" s="96"/>
      <c r="C10" s="335"/>
      <c r="D10" s="96"/>
      <c r="E10" s="98">
        <f t="shared" si="0"/>
        <v>0</v>
      </c>
      <c r="F10" s="329"/>
      <c r="G10" s="321"/>
      <c r="H10" s="2"/>
      <c r="I10" s="2"/>
      <c r="J10" s="2"/>
      <c r="K10" s="2"/>
      <c r="L10" s="2"/>
      <c r="M10" s="2"/>
      <c r="N10" s="2"/>
      <c r="O10" s="2"/>
      <c r="P10" s="2"/>
      <c r="Q10" s="2"/>
      <c r="R10" s="2"/>
      <c r="S10" s="2"/>
      <c r="T10" s="2"/>
      <c r="U10" s="2"/>
      <c r="V10" s="2"/>
      <c r="W10" s="2"/>
      <c r="X10" s="2"/>
      <c r="Y10" s="2"/>
      <c r="Z10" s="2"/>
    </row>
    <row r="11" spans="1:26" x14ac:dyDescent="0.2">
      <c r="A11" s="95" t="s">
        <v>111</v>
      </c>
      <c r="B11" s="96"/>
      <c r="C11" s="357" t="s">
        <v>302</v>
      </c>
      <c r="D11" s="96"/>
      <c r="E11" s="98">
        <f t="shared" si="0"/>
        <v>0</v>
      </c>
      <c r="F11" s="329"/>
      <c r="G11" s="321"/>
      <c r="H11" s="2"/>
      <c r="I11" s="2"/>
      <c r="J11" s="2"/>
      <c r="K11" s="2"/>
      <c r="L11" s="2"/>
      <c r="M11" s="2"/>
      <c r="N11" s="2"/>
      <c r="O11" s="2"/>
      <c r="P11" s="2"/>
      <c r="Q11" s="2"/>
      <c r="R11" s="2"/>
      <c r="S11" s="2"/>
      <c r="T11" s="2"/>
      <c r="U11" s="2"/>
      <c r="V11" s="2"/>
      <c r="W11" s="2"/>
      <c r="X11" s="2"/>
      <c r="Y11" s="2"/>
      <c r="Z11" s="2"/>
    </row>
    <row r="12" spans="1:26" x14ac:dyDescent="0.2">
      <c r="A12" s="95" t="s">
        <v>112</v>
      </c>
      <c r="B12" s="96"/>
      <c r="C12" s="357" t="s">
        <v>302</v>
      </c>
      <c r="D12" s="96"/>
      <c r="E12" s="98">
        <f t="shared" si="0"/>
        <v>0</v>
      </c>
      <c r="F12" s="329"/>
      <c r="G12" s="321"/>
      <c r="H12" s="2"/>
      <c r="I12" s="2"/>
      <c r="J12" s="2"/>
      <c r="K12" s="2"/>
      <c r="L12" s="2"/>
      <c r="M12" s="2"/>
      <c r="N12" s="2"/>
      <c r="O12" s="2"/>
      <c r="P12" s="2"/>
      <c r="Q12" s="2"/>
      <c r="R12" s="2"/>
      <c r="S12" s="2"/>
      <c r="T12" s="2"/>
      <c r="U12" s="2"/>
      <c r="V12" s="2"/>
      <c r="W12" s="2"/>
      <c r="X12" s="2"/>
      <c r="Y12" s="2"/>
      <c r="Z12" s="2"/>
    </row>
    <row r="13" spans="1:26" ht="22.5" x14ac:dyDescent="0.2">
      <c r="A13" s="95" t="s">
        <v>113</v>
      </c>
      <c r="B13" s="96"/>
      <c r="C13" s="335"/>
      <c r="D13" s="96"/>
      <c r="E13" s="98">
        <f t="shared" si="0"/>
        <v>0</v>
      </c>
      <c r="F13" s="329" t="s">
        <v>291</v>
      </c>
      <c r="G13" s="321"/>
      <c r="H13" s="2"/>
      <c r="I13" s="2"/>
      <c r="J13" s="2"/>
      <c r="K13" s="2"/>
      <c r="L13" s="2"/>
      <c r="M13" s="2"/>
      <c r="N13" s="2"/>
      <c r="O13" s="2"/>
      <c r="P13" s="2"/>
      <c r="Q13" s="2"/>
      <c r="R13" s="2"/>
      <c r="S13" s="2"/>
      <c r="T13" s="2"/>
      <c r="U13" s="2"/>
      <c r="V13" s="2"/>
      <c r="W13" s="2"/>
      <c r="X13" s="2"/>
      <c r="Y13" s="2"/>
      <c r="Z13" s="2"/>
    </row>
    <row r="14" spans="1:26" x14ac:dyDescent="0.2">
      <c r="A14" s="101" t="s">
        <v>114</v>
      </c>
      <c r="B14" s="96"/>
      <c r="C14" s="335"/>
      <c r="D14" s="96"/>
      <c r="E14" s="98">
        <f t="shared" si="0"/>
        <v>0</v>
      </c>
      <c r="F14" s="329"/>
      <c r="G14" s="321"/>
      <c r="H14" s="2"/>
      <c r="I14" s="2"/>
      <c r="J14" s="2"/>
      <c r="K14" s="2"/>
      <c r="L14" s="2"/>
      <c r="M14" s="2"/>
      <c r="N14" s="2"/>
      <c r="O14" s="2"/>
      <c r="P14" s="2"/>
      <c r="Q14" s="2"/>
      <c r="R14" s="2"/>
      <c r="S14" s="2"/>
      <c r="T14" s="2"/>
      <c r="U14" s="2"/>
      <c r="V14" s="2"/>
      <c r="W14" s="2"/>
      <c r="X14" s="2"/>
      <c r="Y14" s="2"/>
      <c r="Z14" s="2"/>
    </row>
    <row r="15" spans="1:26" x14ac:dyDescent="0.2">
      <c r="A15" s="101" t="s">
        <v>115</v>
      </c>
      <c r="B15" s="99">
        <f>'Page 3-Assumptions'!B6</f>
        <v>0</v>
      </c>
      <c r="C15" s="357" t="s">
        <v>302</v>
      </c>
      <c r="D15" s="99">
        <v>0</v>
      </c>
      <c r="E15" s="98">
        <f t="shared" si="0"/>
        <v>0</v>
      </c>
      <c r="F15" s="329"/>
      <c r="G15" s="321"/>
      <c r="H15" s="2"/>
      <c r="I15" s="2"/>
      <c r="J15" s="2"/>
      <c r="K15" s="2"/>
      <c r="L15" s="2"/>
      <c r="M15" s="2"/>
      <c r="N15" s="2"/>
      <c r="O15" s="2"/>
      <c r="P15" s="2"/>
      <c r="Q15" s="2"/>
      <c r="R15" s="2"/>
      <c r="S15" s="2"/>
      <c r="T15" s="2"/>
      <c r="U15" s="2"/>
      <c r="V15" s="2"/>
      <c r="W15" s="2"/>
      <c r="X15" s="2"/>
      <c r="Y15" s="2"/>
      <c r="Z15" s="2"/>
    </row>
    <row r="16" spans="1:26" x14ac:dyDescent="0.2">
      <c r="A16" s="101" t="s">
        <v>116</v>
      </c>
      <c r="B16" s="99">
        <f>'Page 3-Assumptions'!B7</f>
        <v>0</v>
      </c>
      <c r="C16" s="357" t="s">
        <v>302</v>
      </c>
      <c r="D16" s="99">
        <v>0</v>
      </c>
      <c r="E16" s="98">
        <f t="shared" si="0"/>
        <v>0</v>
      </c>
      <c r="F16" s="329"/>
      <c r="G16" s="321"/>
      <c r="H16" s="2"/>
      <c r="I16" s="2"/>
      <c r="J16" s="2"/>
      <c r="K16" s="2"/>
      <c r="L16" s="2"/>
      <c r="M16" s="2"/>
      <c r="N16" s="2"/>
      <c r="O16" s="2"/>
      <c r="P16" s="2"/>
      <c r="Q16" s="2"/>
      <c r="R16" s="2"/>
      <c r="S16" s="2"/>
      <c r="T16" s="2"/>
      <c r="U16" s="2"/>
      <c r="V16" s="2"/>
      <c r="W16" s="2"/>
      <c r="X16" s="2"/>
      <c r="Y16" s="2"/>
      <c r="Z16" s="2"/>
    </row>
    <row r="17" spans="1:26" x14ac:dyDescent="0.2">
      <c r="A17" s="95" t="s">
        <v>117</v>
      </c>
      <c r="B17" s="99">
        <v>0</v>
      </c>
      <c r="C17" s="357" t="s">
        <v>302</v>
      </c>
      <c r="D17" s="99">
        <v>0</v>
      </c>
      <c r="E17" s="98">
        <f t="shared" si="0"/>
        <v>0</v>
      </c>
      <c r="F17" s="329"/>
      <c r="G17" s="321"/>
      <c r="H17" s="2"/>
      <c r="I17" s="2"/>
      <c r="J17" s="2"/>
      <c r="K17" s="2"/>
      <c r="L17" s="2"/>
      <c r="M17" s="2"/>
      <c r="N17" s="2"/>
      <c r="O17" s="2"/>
      <c r="P17" s="2"/>
      <c r="Q17" s="2"/>
      <c r="R17" s="2"/>
      <c r="S17" s="2"/>
      <c r="T17" s="2"/>
      <c r="U17" s="2"/>
      <c r="V17" s="2"/>
      <c r="W17" s="2"/>
      <c r="X17" s="2"/>
      <c r="Y17" s="2"/>
      <c r="Z17" s="2"/>
    </row>
    <row r="18" spans="1:26" x14ac:dyDescent="0.2">
      <c r="A18" s="95" t="s">
        <v>55</v>
      </c>
      <c r="B18" s="99">
        <f>'Page 3-Assumptions'!B9</f>
        <v>0</v>
      </c>
      <c r="C18" s="357" t="s">
        <v>302</v>
      </c>
      <c r="D18" s="99">
        <v>0</v>
      </c>
      <c r="E18" s="98">
        <f t="shared" si="0"/>
        <v>0</v>
      </c>
      <c r="F18" s="329"/>
      <c r="G18" s="321"/>
      <c r="H18" s="2"/>
      <c r="I18" s="2"/>
      <c r="J18" s="2"/>
      <c r="K18" s="2"/>
      <c r="L18" s="2"/>
      <c r="M18" s="2"/>
      <c r="N18" s="2"/>
      <c r="O18" s="2"/>
      <c r="P18" s="2"/>
      <c r="Q18" s="2"/>
      <c r="R18" s="2"/>
      <c r="S18" s="2"/>
      <c r="T18" s="2"/>
      <c r="U18" s="2"/>
      <c r="V18" s="2"/>
      <c r="W18" s="2"/>
      <c r="X18" s="2"/>
      <c r="Y18" s="2"/>
      <c r="Z18" s="2"/>
    </row>
    <row r="19" spans="1:26" x14ac:dyDescent="0.2">
      <c r="A19" s="95" t="s">
        <v>118</v>
      </c>
      <c r="B19" s="97"/>
      <c r="C19" s="357" t="s">
        <v>302</v>
      </c>
      <c r="D19" s="96"/>
      <c r="E19" s="98">
        <f t="shared" si="0"/>
        <v>0</v>
      </c>
      <c r="F19" s="329"/>
      <c r="G19" s="321"/>
      <c r="H19" s="2"/>
      <c r="I19" s="2"/>
      <c r="J19" s="2"/>
      <c r="K19" s="2"/>
      <c r="L19" s="2"/>
      <c r="M19" s="2"/>
      <c r="N19" s="2"/>
      <c r="O19" s="2"/>
      <c r="P19" s="2"/>
      <c r="Q19" s="2"/>
      <c r="R19" s="2"/>
      <c r="S19" s="2"/>
      <c r="T19" s="2"/>
      <c r="U19" s="2"/>
      <c r="V19" s="2"/>
      <c r="W19" s="2"/>
      <c r="X19" s="2"/>
      <c r="Y19" s="2"/>
      <c r="Z19" s="2"/>
    </row>
    <row r="20" spans="1:26" x14ac:dyDescent="0.2">
      <c r="A20" s="95" t="s">
        <v>56</v>
      </c>
      <c r="B20" s="99">
        <f>'Page 3-Assumptions'!B10</f>
        <v>0</v>
      </c>
      <c r="C20" s="357" t="s">
        <v>302</v>
      </c>
      <c r="D20" s="99">
        <v>0</v>
      </c>
      <c r="E20" s="98"/>
      <c r="F20" s="329"/>
      <c r="G20" s="321"/>
      <c r="H20" s="2"/>
      <c r="I20" s="2"/>
      <c r="J20" s="2"/>
      <c r="K20" s="2"/>
      <c r="L20" s="2"/>
      <c r="M20" s="2"/>
      <c r="N20" s="2"/>
      <c r="O20" s="2"/>
      <c r="P20" s="2"/>
      <c r="Q20" s="2"/>
      <c r="R20" s="2"/>
      <c r="S20" s="2"/>
      <c r="T20" s="2"/>
      <c r="U20" s="2"/>
      <c r="V20" s="2"/>
      <c r="W20" s="2"/>
      <c r="X20" s="2"/>
      <c r="Y20" s="2"/>
      <c r="Z20" s="2"/>
    </row>
    <row r="21" spans="1:26" x14ac:dyDescent="0.2">
      <c r="A21" s="95" t="s">
        <v>235</v>
      </c>
      <c r="B21" s="99">
        <f>'Page 3-Assumptions'!B11</f>
        <v>0</v>
      </c>
      <c r="C21" s="357" t="s">
        <v>302</v>
      </c>
      <c r="D21" s="99">
        <v>0</v>
      </c>
      <c r="E21" s="98"/>
      <c r="F21" s="329"/>
      <c r="G21" s="321"/>
      <c r="H21" s="2"/>
      <c r="I21" s="2"/>
      <c r="J21" s="2"/>
      <c r="K21" s="2"/>
      <c r="L21" s="2"/>
      <c r="M21" s="2"/>
      <c r="N21" s="2"/>
      <c r="O21" s="2"/>
      <c r="P21" s="2"/>
      <c r="Q21" s="2"/>
      <c r="R21" s="2"/>
      <c r="S21" s="2"/>
      <c r="T21" s="2"/>
      <c r="U21" s="2"/>
      <c r="V21" s="2"/>
      <c r="W21" s="2"/>
      <c r="X21" s="2"/>
      <c r="Y21" s="2"/>
      <c r="Z21" s="2"/>
    </row>
    <row r="22" spans="1:26" x14ac:dyDescent="0.2">
      <c r="A22" s="95" t="s">
        <v>58</v>
      </c>
      <c r="B22" s="99">
        <v>0</v>
      </c>
      <c r="C22" s="357" t="s">
        <v>302</v>
      </c>
      <c r="D22" s="99">
        <v>0</v>
      </c>
      <c r="E22" s="98">
        <f t="shared" ref="E22:E28" si="1">SUM(B22:D22)</f>
        <v>0</v>
      </c>
      <c r="F22" s="329"/>
      <c r="G22" s="321"/>
      <c r="H22" s="2"/>
      <c r="I22" s="2"/>
      <c r="J22" s="2"/>
      <c r="K22" s="2"/>
      <c r="L22" s="2"/>
      <c r="M22" s="2"/>
      <c r="N22" s="2"/>
      <c r="O22" s="2"/>
      <c r="P22" s="2"/>
      <c r="Q22" s="2"/>
      <c r="R22" s="2"/>
      <c r="S22" s="2"/>
      <c r="T22" s="2"/>
      <c r="U22" s="2"/>
      <c r="V22" s="2"/>
      <c r="W22" s="2"/>
      <c r="X22" s="2"/>
      <c r="Y22" s="2"/>
      <c r="Z22" s="2"/>
    </row>
    <row r="23" spans="1:26" x14ac:dyDescent="0.2">
      <c r="A23" s="95" t="s">
        <v>119</v>
      </c>
      <c r="B23" s="99">
        <v>0</v>
      </c>
      <c r="C23" s="357" t="s">
        <v>302</v>
      </c>
      <c r="D23" s="99">
        <v>0</v>
      </c>
      <c r="E23" s="98">
        <f t="shared" si="1"/>
        <v>0</v>
      </c>
      <c r="F23" s="329"/>
      <c r="G23" s="321"/>
      <c r="H23" s="2"/>
      <c r="I23" s="2"/>
      <c r="J23" s="2"/>
      <c r="K23" s="2"/>
      <c r="L23" s="2"/>
      <c r="M23" s="2"/>
      <c r="N23" s="2"/>
      <c r="O23" s="2"/>
      <c r="P23" s="2"/>
      <c r="Q23" s="2"/>
      <c r="R23" s="2"/>
      <c r="S23" s="2"/>
      <c r="T23" s="2"/>
      <c r="U23" s="2"/>
      <c r="V23" s="2"/>
      <c r="W23" s="2"/>
      <c r="X23" s="2"/>
      <c r="Y23" s="2"/>
      <c r="Z23" s="2"/>
    </row>
    <row r="24" spans="1:26" x14ac:dyDescent="0.2">
      <c r="A24" s="95" t="s">
        <v>62</v>
      </c>
      <c r="B24" s="99">
        <v>0</v>
      </c>
      <c r="C24" s="357" t="s">
        <v>302</v>
      </c>
      <c r="D24" s="99">
        <v>0</v>
      </c>
      <c r="E24" s="98">
        <f t="shared" si="1"/>
        <v>0</v>
      </c>
      <c r="F24" s="329"/>
      <c r="G24" s="321"/>
      <c r="H24" s="2"/>
      <c r="I24" s="2"/>
      <c r="J24" s="2"/>
      <c r="K24" s="2"/>
      <c r="L24" s="2"/>
      <c r="M24" s="2"/>
      <c r="N24" s="2"/>
      <c r="O24" s="2"/>
      <c r="P24" s="2"/>
      <c r="Q24" s="2"/>
      <c r="R24" s="2"/>
      <c r="S24" s="2"/>
      <c r="T24" s="2"/>
      <c r="U24" s="2"/>
      <c r="V24" s="2"/>
      <c r="W24" s="2"/>
      <c r="X24" s="2"/>
      <c r="Y24" s="2"/>
      <c r="Z24" s="2"/>
    </row>
    <row r="25" spans="1:26" x14ac:dyDescent="0.2">
      <c r="A25" s="95" t="s">
        <v>227</v>
      </c>
      <c r="B25" s="99">
        <v>0</v>
      </c>
      <c r="C25" s="357" t="s">
        <v>302</v>
      </c>
      <c r="D25" s="99">
        <v>0</v>
      </c>
      <c r="E25" s="98">
        <f t="shared" ref="E25" si="2">SUM(B25:D25)</f>
        <v>0</v>
      </c>
      <c r="F25" s="329"/>
      <c r="G25" s="321"/>
      <c r="H25" s="2"/>
      <c r="I25" s="2"/>
      <c r="J25" s="2"/>
      <c r="K25" s="2"/>
      <c r="L25" s="2"/>
      <c r="M25" s="2"/>
      <c r="N25" s="2"/>
      <c r="O25" s="2"/>
      <c r="P25" s="2"/>
      <c r="Q25" s="2"/>
      <c r="R25" s="2"/>
      <c r="S25" s="2"/>
      <c r="T25" s="2"/>
      <c r="U25" s="2"/>
      <c r="V25" s="2"/>
      <c r="W25" s="2"/>
      <c r="X25" s="2"/>
      <c r="Y25" s="2"/>
      <c r="Z25" s="2"/>
    </row>
    <row r="26" spans="1:26" x14ac:dyDescent="0.2">
      <c r="A26" s="95" t="s">
        <v>120</v>
      </c>
      <c r="B26" s="96">
        <v>0</v>
      </c>
      <c r="C26" s="357" t="s">
        <v>302</v>
      </c>
      <c r="D26" s="96">
        <v>0</v>
      </c>
      <c r="E26" s="98">
        <f t="shared" si="1"/>
        <v>0</v>
      </c>
      <c r="F26" s="329"/>
      <c r="G26" s="321"/>
      <c r="H26" s="2"/>
      <c r="I26" s="2"/>
      <c r="J26" s="2"/>
      <c r="K26" s="2"/>
      <c r="L26" s="2"/>
      <c r="M26" s="2"/>
      <c r="N26" s="2"/>
      <c r="O26" s="2"/>
      <c r="P26" s="2"/>
      <c r="Q26" s="2"/>
      <c r="R26" s="2"/>
      <c r="S26" s="2"/>
      <c r="T26" s="2"/>
      <c r="U26" s="2"/>
      <c r="V26" s="2"/>
      <c r="W26" s="2"/>
      <c r="X26" s="2"/>
      <c r="Y26" s="2"/>
      <c r="Z26" s="2"/>
    </row>
    <row r="27" spans="1:26" x14ac:dyDescent="0.2">
      <c r="A27" s="318" t="s">
        <v>121</v>
      </c>
      <c r="B27" s="96">
        <v>0</v>
      </c>
      <c r="C27" s="335">
        <v>0</v>
      </c>
      <c r="D27" s="96">
        <f>'Support-CDE start-up grant'!B4</f>
        <v>0</v>
      </c>
      <c r="E27" s="98">
        <f t="shared" si="1"/>
        <v>0</v>
      </c>
      <c r="F27" s="324" t="s">
        <v>238</v>
      </c>
      <c r="G27" s="321"/>
      <c r="H27" s="2"/>
      <c r="I27" s="2"/>
      <c r="J27" s="2"/>
      <c r="K27" s="2"/>
      <c r="L27" s="2"/>
      <c r="M27" s="2"/>
      <c r="N27" s="2"/>
      <c r="O27" s="2"/>
      <c r="P27" s="2"/>
      <c r="Q27" s="2"/>
      <c r="R27" s="2"/>
      <c r="S27" s="2"/>
      <c r="T27" s="2"/>
      <c r="U27" s="2"/>
      <c r="V27" s="2"/>
      <c r="W27" s="2"/>
      <c r="X27" s="2"/>
      <c r="Y27" s="2"/>
      <c r="Z27" s="2"/>
    </row>
    <row r="28" spans="1:26" x14ac:dyDescent="0.2">
      <c r="A28" s="95" t="s">
        <v>51</v>
      </c>
      <c r="B28" s="99">
        <f>'Page 3-Assumptions'!B5</f>
        <v>0</v>
      </c>
      <c r="C28" s="357" t="s">
        <v>302</v>
      </c>
      <c r="D28" s="99">
        <v>0</v>
      </c>
      <c r="E28" s="98">
        <f t="shared" si="1"/>
        <v>0</v>
      </c>
      <c r="F28" s="329"/>
      <c r="G28" s="321"/>
      <c r="H28" s="2"/>
      <c r="I28" s="2"/>
      <c r="J28" s="2"/>
      <c r="K28" s="2"/>
      <c r="L28" s="2"/>
      <c r="M28" s="2"/>
      <c r="N28" s="2"/>
      <c r="O28" s="2"/>
      <c r="P28" s="2"/>
      <c r="Q28" s="2"/>
      <c r="R28" s="2"/>
      <c r="S28" s="2"/>
      <c r="T28" s="2"/>
      <c r="U28" s="2"/>
      <c r="V28" s="2"/>
      <c r="W28" s="2"/>
      <c r="X28" s="2"/>
      <c r="Y28" s="2"/>
      <c r="Z28" s="2"/>
    </row>
    <row r="29" spans="1:26" x14ac:dyDescent="0.2">
      <c r="A29" s="95"/>
      <c r="B29" s="99"/>
      <c r="C29" s="99"/>
      <c r="D29" s="99"/>
      <c r="E29" s="98"/>
      <c r="F29" s="324" t="s">
        <v>284</v>
      </c>
      <c r="G29" s="321"/>
      <c r="H29" s="2"/>
      <c r="I29" s="2"/>
      <c r="J29" s="2"/>
      <c r="K29" s="2"/>
      <c r="L29" s="2"/>
      <c r="M29" s="2"/>
      <c r="N29" s="2"/>
      <c r="O29" s="2"/>
      <c r="P29" s="2"/>
      <c r="Q29" s="2"/>
      <c r="R29" s="2"/>
      <c r="S29" s="2"/>
      <c r="T29" s="2"/>
      <c r="U29" s="2"/>
      <c r="V29" s="2"/>
      <c r="W29" s="2"/>
      <c r="X29" s="2"/>
      <c r="Y29" s="2"/>
      <c r="Z29" s="2"/>
    </row>
    <row r="30" spans="1:26" x14ac:dyDescent="0.2">
      <c r="A30" s="95"/>
      <c r="B30" s="99"/>
      <c r="C30" s="99"/>
      <c r="D30" s="99"/>
      <c r="E30" s="98"/>
      <c r="F30" s="329"/>
      <c r="G30" s="321"/>
      <c r="H30" s="2"/>
      <c r="I30" s="2"/>
      <c r="J30" s="2"/>
      <c r="K30" s="2"/>
      <c r="L30" s="2"/>
      <c r="M30" s="2"/>
      <c r="N30" s="2"/>
      <c r="O30" s="2"/>
      <c r="P30" s="2"/>
      <c r="Q30" s="2"/>
      <c r="R30" s="2"/>
      <c r="S30" s="2"/>
      <c r="T30" s="2"/>
      <c r="U30" s="2"/>
      <c r="V30" s="2"/>
      <c r="W30" s="2"/>
      <c r="X30" s="2"/>
      <c r="Y30" s="2"/>
      <c r="Z30" s="2"/>
    </row>
    <row r="31" spans="1:26" x14ac:dyDescent="0.2">
      <c r="A31" s="95"/>
      <c r="B31" s="99"/>
      <c r="C31" s="99"/>
      <c r="D31" s="99"/>
      <c r="E31" s="98"/>
      <c r="F31" s="329"/>
      <c r="G31" s="321"/>
      <c r="H31" s="2"/>
      <c r="I31" s="2"/>
      <c r="J31" s="2"/>
      <c r="K31" s="2"/>
      <c r="L31" s="2"/>
      <c r="M31" s="2"/>
      <c r="N31" s="2"/>
      <c r="O31" s="2"/>
      <c r="P31" s="2"/>
      <c r="Q31" s="2"/>
      <c r="R31" s="2"/>
      <c r="S31" s="2"/>
      <c r="T31" s="2"/>
      <c r="U31" s="2"/>
      <c r="V31" s="2"/>
      <c r="W31" s="2"/>
      <c r="X31" s="2"/>
      <c r="Y31" s="2"/>
      <c r="Z31" s="2"/>
    </row>
    <row r="32" spans="1:26" ht="15.75" customHeight="1" x14ac:dyDescent="0.2">
      <c r="A32" s="103" t="s">
        <v>122</v>
      </c>
      <c r="B32" s="104">
        <f>SUM(B8:B31)</f>
        <v>0</v>
      </c>
      <c r="C32" s="104">
        <f>SUM(C8:C31)</f>
        <v>0</v>
      </c>
      <c r="D32" s="104">
        <f>SUM(D8:D31)</f>
        <v>0</v>
      </c>
      <c r="E32" s="104">
        <f>SUM(E8:E31)</f>
        <v>0</v>
      </c>
      <c r="F32" s="330"/>
      <c r="G32" s="330"/>
      <c r="H32" s="2"/>
      <c r="I32" s="2"/>
      <c r="J32" s="2"/>
      <c r="K32" s="2"/>
      <c r="L32" s="2"/>
      <c r="M32" s="2"/>
      <c r="N32" s="2"/>
      <c r="O32" s="2"/>
      <c r="P32" s="2"/>
      <c r="Q32" s="2"/>
      <c r="R32" s="2"/>
      <c r="S32" s="2"/>
      <c r="T32" s="2"/>
      <c r="U32" s="2"/>
      <c r="V32" s="2"/>
      <c r="W32" s="2"/>
      <c r="X32" s="2"/>
      <c r="Y32" s="2"/>
      <c r="Z32" s="2"/>
    </row>
    <row r="33" spans="1:26" x14ac:dyDescent="0.2">
      <c r="A33" s="105"/>
      <c r="B33" s="106"/>
      <c r="C33" s="106"/>
      <c r="D33" s="106"/>
      <c r="E33" s="107"/>
      <c r="F33" s="329"/>
      <c r="G33" s="321"/>
      <c r="H33" s="2"/>
      <c r="I33" s="2"/>
      <c r="J33" s="2"/>
      <c r="K33" s="2"/>
      <c r="L33" s="2"/>
      <c r="M33" s="2"/>
      <c r="N33" s="2"/>
      <c r="O33" s="2"/>
      <c r="P33" s="2"/>
      <c r="Q33" s="2"/>
      <c r="R33" s="2"/>
      <c r="S33" s="2"/>
      <c r="T33" s="2"/>
      <c r="U33" s="2"/>
      <c r="V33" s="2"/>
      <c r="W33" s="2"/>
      <c r="X33" s="2"/>
      <c r="Y33" s="2"/>
      <c r="Z33" s="2"/>
    </row>
    <row r="34" spans="1:26" ht="12.75" customHeight="1" x14ac:dyDescent="0.2">
      <c r="A34" s="108" t="s">
        <v>65</v>
      </c>
      <c r="B34" s="106"/>
      <c r="C34" s="106"/>
      <c r="D34" s="106"/>
      <c r="E34" s="107"/>
      <c r="F34" s="329"/>
      <c r="G34" s="321"/>
      <c r="H34" s="2"/>
      <c r="I34" s="2"/>
      <c r="J34" s="2"/>
      <c r="K34" s="2"/>
      <c r="L34" s="2"/>
      <c r="M34" s="2"/>
      <c r="N34" s="2"/>
      <c r="O34" s="2"/>
      <c r="P34" s="2"/>
      <c r="Q34" s="2"/>
      <c r="R34" s="2"/>
      <c r="S34" s="2"/>
      <c r="T34" s="2"/>
      <c r="U34" s="2"/>
      <c r="V34" s="2"/>
      <c r="W34" s="2"/>
      <c r="X34" s="2"/>
      <c r="Y34" s="2"/>
      <c r="Z34" s="2"/>
    </row>
    <row r="35" spans="1:26" ht="45" x14ac:dyDescent="0.2">
      <c r="A35" s="95" t="s">
        <v>123</v>
      </c>
      <c r="B35" s="99">
        <f>('Page 2-Staffing Plan'!B32-(C35+D35))*0</f>
        <v>0</v>
      </c>
      <c r="C35" s="97"/>
      <c r="D35" s="96">
        <f>'Support-CDE start-up grant'!B6+'Support-CDE start-up grant'!B8</f>
        <v>0</v>
      </c>
      <c r="E35" s="98">
        <f t="shared" ref="E35:E77" si="3">SUM(B35:D35)</f>
        <v>0</v>
      </c>
      <c r="F35" s="329" t="s">
        <v>303</v>
      </c>
      <c r="G35" s="321"/>
      <c r="H35" s="2"/>
      <c r="I35" s="2"/>
      <c r="J35" s="2"/>
      <c r="K35" s="2"/>
      <c r="L35" s="2"/>
      <c r="M35" s="2"/>
      <c r="N35" s="2"/>
      <c r="O35" s="2"/>
      <c r="P35" s="2"/>
      <c r="Q35" s="2"/>
      <c r="R35" s="2"/>
      <c r="S35" s="2"/>
      <c r="T35" s="2"/>
      <c r="U35" s="2"/>
      <c r="V35" s="2"/>
      <c r="W35" s="2"/>
      <c r="X35" s="2"/>
      <c r="Y35" s="2"/>
      <c r="Z35" s="2"/>
    </row>
    <row r="36" spans="1:26" x14ac:dyDescent="0.2">
      <c r="A36" s="95" t="s">
        <v>124</v>
      </c>
      <c r="B36" s="96">
        <v>0</v>
      </c>
      <c r="C36" s="97"/>
      <c r="D36" s="96"/>
      <c r="E36" s="98">
        <f t="shared" si="3"/>
        <v>0</v>
      </c>
      <c r="F36" s="329"/>
      <c r="G36" s="321"/>
      <c r="H36" s="2"/>
      <c r="I36" s="2"/>
      <c r="J36" s="2"/>
      <c r="K36" s="2"/>
      <c r="L36" s="2"/>
      <c r="M36" s="2"/>
      <c r="N36" s="2"/>
      <c r="O36" s="2"/>
      <c r="P36" s="2"/>
      <c r="Q36" s="2"/>
      <c r="R36" s="2"/>
      <c r="S36" s="2"/>
      <c r="T36" s="2"/>
      <c r="U36" s="2"/>
      <c r="V36" s="2"/>
      <c r="W36" s="2"/>
      <c r="X36" s="2"/>
      <c r="Y36" s="2"/>
      <c r="Z36" s="2"/>
    </row>
    <row r="37" spans="1:26" x14ac:dyDescent="0.2">
      <c r="A37" s="95" t="s">
        <v>125</v>
      </c>
      <c r="B37" s="99">
        <f>(B35+B36)*1.45%</f>
        <v>0</v>
      </c>
      <c r="C37" s="97"/>
      <c r="D37" s="96">
        <f>ROUND((D35+D36)*1.45%,0)</f>
        <v>0</v>
      </c>
      <c r="E37" s="98">
        <f t="shared" si="3"/>
        <v>0</v>
      </c>
      <c r="F37" s="329"/>
      <c r="G37" s="321"/>
      <c r="H37" s="2"/>
      <c r="I37" s="2"/>
      <c r="J37" s="2"/>
      <c r="K37" s="2"/>
      <c r="L37" s="2"/>
      <c r="M37" s="2"/>
      <c r="N37" s="2"/>
      <c r="O37" s="2"/>
      <c r="P37" s="2"/>
      <c r="Q37" s="2"/>
      <c r="R37" s="2"/>
      <c r="S37" s="2"/>
      <c r="T37" s="2"/>
      <c r="U37" s="2"/>
      <c r="V37" s="2"/>
      <c r="W37" s="2"/>
      <c r="X37" s="2"/>
      <c r="Y37" s="2"/>
      <c r="Z37" s="2"/>
    </row>
    <row r="38" spans="1:26" x14ac:dyDescent="0.2">
      <c r="A38" s="95" t="s">
        <v>126</v>
      </c>
      <c r="B38" s="99">
        <f>(B35+B36)*6.2%</f>
        <v>0</v>
      </c>
      <c r="C38" s="97"/>
      <c r="D38" s="96">
        <f>ROUND((D35+D36)*6.2%,0)</f>
        <v>0</v>
      </c>
      <c r="E38" s="98">
        <f t="shared" si="3"/>
        <v>0</v>
      </c>
      <c r="F38" s="329"/>
      <c r="G38" s="321"/>
      <c r="H38" s="2"/>
      <c r="I38" s="2"/>
      <c r="J38" s="2"/>
      <c r="K38" s="2"/>
      <c r="L38" s="2"/>
      <c r="M38" s="2"/>
      <c r="N38" s="2"/>
      <c r="O38" s="2"/>
      <c r="P38" s="2"/>
      <c r="Q38" s="2"/>
      <c r="R38" s="2"/>
      <c r="S38" s="2"/>
      <c r="T38" s="2"/>
      <c r="U38" s="2"/>
      <c r="V38" s="2"/>
      <c r="W38" s="2"/>
      <c r="X38" s="2"/>
      <c r="Y38" s="2"/>
      <c r="Z38" s="2"/>
    </row>
    <row r="39" spans="1:26" x14ac:dyDescent="0.2">
      <c r="A39" s="95" t="s">
        <v>127</v>
      </c>
      <c r="B39" s="109"/>
      <c r="C39" s="97"/>
      <c r="D39" s="96"/>
      <c r="E39" s="98">
        <f t="shared" si="3"/>
        <v>0</v>
      </c>
      <c r="F39" s="329" t="s">
        <v>297</v>
      </c>
      <c r="G39" s="321"/>
      <c r="H39" s="2"/>
      <c r="I39" s="2"/>
      <c r="J39" s="2"/>
      <c r="K39" s="2"/>
      <c r="L39" s="2"/>
      <c r="M39" s="2"/>
      <c r="N39" s="2"/>
      <c r="O39" s="2"/>
      <c r="P39" s="2"/>
      <c r="Q39" s="2"/>
      <c r="R39" s="2"/>
      <c r="S39" s="2"/>
      <c r="T39" s="2"/>
      <c r="U39" s="2"/>
      <c r="V39" s="2"/>
      <c r="W39" s="2"/>
      <c r="X39" s="2"/>
      <c r="Y39" s="2"/>
      <c r="Z39" s="2"/>
    </row>
    <row r="40" spans="1:26" x14ac:dyDescent="0.2">
      <c r="A40" s="95" t="s">
        <v>128</v>
      </c>
      <c r="B40" s="99">
        <f>'Page 3-Assumptions'!B31*'Page 2-Staffing Plan'!C38</f>
        <v>0</v>
      </c>
      <c r="C40" s="97"/>
      <c r="D40" s="96"/>
      <c r="E40" s="98">
        <f t="shared" si="3"/>
        <v>0</v>
      </c>
      <c r="F40" s="329" t="s">
        <v>24</v>
      </c>
      <c r="G40" s="321"/>
      <c r="H40" s="2"/>
      <c r="I40" s="2"/>
      <c r="J40" s="2"/>
      <c r="K40" s="2"/>
      <c r="L40" s="2"/>
      <c r="M40" s="2"/>
      <c r="N40" s="2"/>
      <c r="O40" s="2"/>
      <c r="P40" s="2"/>
      <c r="Q40" s="2"/>
      <c r="R40" s="2"/>
      <c r="S40" s="2"/>
      <c r="T40" s="2"/>
      <c r="U40" s="2"/>
      <c r="V40" s="2"/>
      <c r="W40" s="2"/>
      <c r="X40" s="2"/>
      <c r="Y40" s="2"/>
      <c r="Z40" s="2"/>
    </row>
    <row r="41" spans="1:26" x14ac:dyDescent="0.2">
      <c r="A41" s="95" t="s">
        <v>129</v>
      </c>
      <c r="B41" s="99">
        <f>'Page 3-Assumptions'!B32*'Page 2-Staffing Plan'!C38</f>
        <v>0</v>
      </c>
      <c r="C41" s="97"/>
      <c r="D41" s="96"/>
      <c r="E41" s="98">
        <f t="shared" si="3"/>
        <v>0</v>
      </c>
      <c r="F41" s="329" t="s">
        <v>24</v>
      </c>
      <c r="G41" s="321"/>
      <c r="H41" s="2"/>
      <c r="I41" s="2"/>
      <c r="J41" s="2"/>
      <c r="K41" s="2"/>
      <c r="L41" s="2"/>
      <c r="M41" s="2"/>
      <c r="N41" s="2"/>
      <c r="O41" s="2"/>
      <c r="P41" s="2"/>
      <c r="Q41" s="2"/>
      <c r="R41" s="2"/>
      <c r="S41" s="2"/>
      <c r="T41" s="2"/>
      <c r="U41" s="2"/>
      <c r="V41" s="2"/>
      <c r="W41" s="2"/>
      <c r="X41" s="2"/>
      <c r="Y41" s="2"/>
      <c r="Z41" s="2"/>
    </row>
    <row r="42" spans="1:26" x14ac:dyDescent="0.2">
      <c r="A42" s="95" t="s">
        <v>130</v>
      </c>
      <c r="B42" s="99">
        <f>'Page 3-Assumptions'!B33*('Page 2-Staffing Plan'!D38-'Page 2-Staffing Plan'!C38)</f>
        <v>0</v>
      </c>
      <c r="C42" s="97"/>
      <c r="D42" s="96"/>
      <c r="E42" s="98">
        <f t="shared" si="3"/>
        <v>0</v>
      </c>
      <c r="F42" s="329"/>
      <c r="G42" s="321"/>
      <c r="H42" s="2"/>
      <c r="I42" s="2"/>
      <c r="J42" s="2"/>
      <c r="K42" s="2"/>
      <c r="L42" s="2"/>
      <c r="M42" s="2"/>
      <c r="N42" s="2"/>
      <c r="O42" s="2"/>
      <c r="P42" s="2"/>
      <c r="Q42" s="2"/>
      <c r="R42" s="2"/>
      <c r="S42" s="2"/>
      <c r="T42" s="2"/>
      <c r="U42" s="2"/>
      <c r="V42" s="2"/>
      <c r="W42" s="2"/>
      <c r="X42" s="2"/>
      <c r="Y42" s="2"/>
      <c r="Z42" s="2"/>
    </row>
    <row r="43" spans="1:26" x14ac:dyDescent="0.2">
      <c r="A43" s="95" t="s">
        <v>131</v>
      </c>
      <c r="B43" s="99"/>
      <c r="C43" s="97"/>
      <c r="D43" s="96"/>
      <c r="E43" s="98">
        <f t="shared" si="3"/>
        <v>0</v>
      </c>
      <c r="F43" s="329"/>
      <c r="G43" s="321"/>
      <c r="H43" s="2"/>
      <c r="I43" s="2"/>
      <c r="J43" s="2"/>
      <c r="K43" s="2"/>
      <c r="L43" s="2"/>
      <c r="M43" s="2"/>
      <c r="N43" s="2"/>
      <c r="O43" s="2"/>
      <c r="P43" s="2"/>
      <c r="Q43" s="2"/>
      <c r="R43" s="2"/>
      <c r="S43" s="2"/>
      <c r="T43" s="2"/>
      <c r="U43" s="2"/>
      <c r="V43" s="2"/>
      <c r="W43" s="2"/>
      <c r="X43" s="2"/>
      <c r="Y43" s="2"/>
      <c r="Z43" s="2"/>
    </row>
    <row r="44" spans="1:26" x14ac:dyDescent="0.2">
      <c r="A44" s="95" t="s">
        <v>132</v>
      </c>
      <c r="B44" s="96"/>
      <c r="C44" s="110"/>
      <c r="D44" s="96"/>
      <c r="E44" s="98">
        <f t="shared" si="3"/>
        <v>0</v>
      </c>
      <c r="F44" s="329"/>
      <c r="G44" s="321"/>
      <c r="H44" s="2"/>
      <c r="I44" s="2"/>
      <c r="J44" s="2"/>
      <c r="K44" s="2"/>
      <c r="L44" s="2"/>
      <c r="M44" s="2"/>
      <c r="N44" s="2"/>
      <c r="O44" s="2"/>
      <c r="P44" s="2"/>
      <c r="Q44" s="2"/>
      <c r="R44" s="2"/>
      <c r="S44" s="2"/>
      <c r="T44" s="2"/>
      <c r="U44" s="2"/>
      <c r="V44" s="2"/>
      <c r="W44" s="2"/>
      <c r="X44" s="2"/>
      <c r="Y44" s="2"/>
      <c r="Z44" s="2"/>
    </row>
    <row r="45" spans="1:26" ht="78.75" x14ac:dyDescent="0.2">
      <c r="A45" s="95" t="s">
        <v>133</v>
      </c>
      <c r="B45" s="99">
        <f>'Page 3-Assumptions'!B57</f>
        <v>0</v>
      </c>
      <c r="C45" s="97"/>
      <c r="D45" s="96"/>
      <c r="E45" s="98">
        <f t="shared" si="3"/>
        <v>0</v>
      </c>
      <c r="F45" s="324" t="s">
        <v>298</v>
      </c>
      <c r="G45" s="321"/>
      <c r="H45" s="2"/>
      <c r="I45" s="2"/>
      <c r="J45" s="2"/>
      <c r="K45" s="2"/>
      <c r="L45" s="2"/>
      <c r="M45" s="2"/>
      <c r="N45" s="2"/>
      <c r="O45" s="2"/>
      <c r="P45" s="2"/>
      <c r="Q45" s="2"/>
      <c r="R45" s="2"/>
      <c r="S45" s="2"/>
      <c r="T45" s="2"/>
      <c r="U45" s="2"/>
      <c r="V45" s="2"/>
      <c r="W45" s="2"/>
      <c r="X45" s="2"/>
      <c r="Y45" s="2"/>
      <c r="Z45" s="2"/>
    </row>
    <row r="46" spans="1:26" x14ac:dyDescent="0.2">
      <c r="A46" s="95" t="s">
        <v>134</v>
      </c>
      <c r="B46" s="96"/>
      <c r="C46" s="97"/>
      <c r="D46" s="96" t="s">
        <v>24</v>
      </c>
      <c r="E46" s="98">
        <f t="shared" si="3"/>
        <v>0</v>
      </c>
      <c r="F46" s="324" t="s">
        <v>285</v>
      </c>
      <c r="G46" s="321"/>
      <c r="H46" s="2"/>
      <c r="I46" s="2"/>
      <c r="J46" s="2"/>
      <c r="K46" s="2"/>
      <c r="L46" s="2"/>
      <c r="M46" s="2"/>
      <c r="N46" s="2"/>
      <c r="O46" s="2"/>
      <c r="P46" s="2"/>
      <c r="Q46" s="2"/>
      <c r="R46" s="2"/>
      <c r="S46" s="2"/>
      <c r="T46" s="2"/>
      <c r="U46" s="2"/>
      <c r="V46" s="2"/>
      <c r="W46" s="2"/>
      <c r="X46" s="2"/>
      <c r="Y46" s="2"/>
      <c r="Z46" s="2"/>
    </row>
    <row r="47" spans="1:26" x14ac:dyDescent="0.2">
      <c r="A47" s="95" t="s">
        <v>135</v>
      </c>
      <c r="B47" s="96"/>
      <c r="C47" s="97"/>
      <c r="D47" s="96">
        <f>'Support-CDE start-up grant'!B11</f>
        <v>0</v>
      </c>
      <c r="E47" s="98">
        <f t="shared" si="3"/>
        <v>0</v>
      </c>
      <c r="F47" s="329"/>
      <c r="G47" s="321"/>
      <c r="H47" s="2"/>
      <c r="I47" s="2"/>
      <c r="J47" s="2"/>
      <c r="K47" s="2"/>
      <c r="L47" s="2"/>
      <c r="M47" s="2"/>
      <c r="N47" s="2"/>
      <c r="O47" s="2"/>
      <c r="P47" s="2"/>
      <c r="Q47" s="2"/>
      <c r="R47" s="2"/>
      <c r="S47" s="2"/>
      <c r="T47" s="2"/>
      <c r="U47" s="2"/>
      <c r="V47" s="2"/>
      <c r="W47" s="2"/>
      <c r="X47" s="2"/>
      <c r="Y47" s="2"/>
      <c r="Z47" s="2"/>
    </row>
    <row r="48" spans="1:26" ht="33.75" x14ac:dyDescent="0.2">
      <c r="A48" s="95" t="s">
        <v>136</v>
      </c>
      <c r="B48" s="96"/>
      <c r="C48" s="97"/>
      <c r="D48" s="96">
        <f>'Support-CDE start-up grant'!B10</f>
        <v>0</v>
      </c>
      <c r="E48" s="98">
        <f t="shared" si="3"/>
        <v>0</v>
      </c>
      <c r="F48" s="100" t="s">
        <v>293</v>
      </c>
      <c r="G48" s="321"/>
      <c r="H48" s="2"/>
      <c r="I48" s="2"/>
      <c r="J48" s="2"/>
      <c r="K48" s="2"/>
      <c r="L48" s="2"/>
      <c r="M48" s="2"/>
      <c r="N48" s="2"/>
      <c r="O48" s="2"/>
      <c r="P48" s="2"/>
      <c r="Q48" s="2"/>
      <c r="R48" s="2"/>
      <c r="S48" s="2"/>
      <c r="T48" s="2"/>
      <c r="U48" s="2"/>
      <c r="V48" s="2"/>
      <c r="W48" s="2"/>
      <c r="X48" s="2"/>
      <c r="Y48" s="2"/>
      <c r="Z48" s="2"/>
    </row>
    <row r="49" spans="1:26" ht="22.5" x14ac:dyDescent="0.2">
      <c r="A49" s="95" t="s">
        <v>137</v>
      </c>
      <c r="B49" s="96"/>
      <c r="C49" s="97"/>
      <c r="D49" s="96"/>
      <c r="E49" s="98">
        <f t="shared" si="3"/>
        <v>0</v>
      </c>
      <c r="F49" s="324" t="s">
        <v>289</v>
      </c>
      <c r="G49" s="321"/>
      <c r="H49" s="2"/>
      <c r="I49" s="2"/>
      <c r="J49" s="2"/>
      <c r="K49" s="2"/>
      <c r="L49" s="2"/>
      <c r="M49" s="2"/>
      <c r="N49" s="2"/>
      <c r="O49" s="2"/>
      <c r="P49" s="2"/>
      <c r="Q49" s="2"/>
      <c r="R49" s="2"/>
      <c r="S49" s="2"/>
      <c r="T49" s="2"/>
      <c r="U49" s="2"/>
      <c r="V49" s="2"/>
      <c r="W49" s="2"/>
      <c r="X49" s="2"/>
      <c r="Y49" s="2"/>
      <c r="Z49" s="2"/>
    </row>
    <row r="50" spans="1:26" ht="22.5" x14ac:dyDescent="0.2">
      <c r="A50" s="95" t="s">
        <v>138</v>
      </c>
      <c r="B50" s="96"/>
      <c r="C50" s="97"/>
      <c r="D50" s="96">
        <f>'Support-CDE start-up grant'!B12</f>
        <v>0</v>
      </c>
      <c r="E50" s="98">
        <f t="shared" si="3"/>
        <v>0</v>
      </c>
      <c r="F50" s="324" t="s">
        <v>289</v>
      </c>
      <c r="G50" s="321"/>
      <c r="H50" s="2"/>
      <c r="I50" s="2"/>
      <c r="J50" s="2"/>
      <c r="K50" s="2"/>
      <c r="L50" s="2"/>
      <c r="M50" s="2"/>
      <c r="N50" s="2"/>
      <c r="O50" s="2"/>
      <c r="P50" s="2"/>
      <c r="Q50" s="2"/>
      <c r="R50" s="2"/>
      <c r="S50" s="2"/>
      <c r="T50" s="2"/>
      <c r="U50" s="2"/>
      <c r="V50" s="2"/>
      <c r="W50" s="2"/>
      <c r="X50" s="2"/>
      <c r="Y50" s="2"/>
      <c r="Z50" s="2"/>
    </row>
    <row r="51" spans="1:26" x14ac:dyDescent="0.2">
      <c r="A51" s="95" t="s">
        <v>139</v>
      </c>
      <c r="B51" s="97"/>
      <c r="C51" s="97"/>
      <c r="D51" s="96"/>
      <c r="E51" s="98">
        <f t="shared" si="3"/>
        <v>0</v>
      </c>
      <c r="F51" s="100" t="s">
        <v>172</v>
      </c>
      <c r="G51" s="321"/>
      <c r="H51" s="2"/>
      <c r="I51" s="2"/>
      <c r="J51" s="2"/>
      <c r="K51" s="2"/>
      <c r="L51" s="2"/>
      <c r="M51" s="2"/>
      <c r="N51" s="2"/>
      <c r="O51" s="2"/>
      <c r="P51" s="2"/>
      <c r="Q51" s="2"/>
      <c r="R51" s="2"/>
      <c r="S51" s="2"/>
      <c r="T51" s="2"/>
      <c r="U51" s="2"/>
      <c r="V51" s="2"/>
      <c r="W51" s="2"/>
      <c r="X51" s="2"/>
      <c r="Y51" s="2"/>
      <c r="Z51" s="2"/>
    </row>
    <row r="52" spans="1:26" x14ac:dyDescent="0.2">
      <c r="A52" s="95" t="s">
        <v>140</v>
      </c>
      <c r="B52" s="96"/>
      <c r="C52" s="97"/>
      <c r="D52" s="96"/>
      <c r="E52" s="98">
        <f t="shared" si="3"/>
        <v>0</v>
      </c>
      <c r="F52" s="329"/>
      <c r="G52" s="321"/>
      <c r="H52" s="2"/>
      <c r="I52" s="2"/>
      <c r="J52" s="2"/>
      <c r="K52" s="2"/>
      <c r="L52" s="2"/>
      <c r="M52" s="2"/>
      <c r="N52" s="2"/>
      <c r="O52" s="2"/>
      <c r="P52" s="2"/>
      <c r="Q52" s="2"/>
      <c r="R52" s="2"/>
      <c r="S52" s="2"/>
      <c r="T52" s="2"/>
      <c r="U52" s="2"/>
      <c r="V52" s="2"/>
      <c r="W52" s="2"/>
      <c r="X52" s="2"/>
      <c r="Y52" s="2"/>
      <c r="Z52" s="2"/>
    </row>
    <row r="53" spans="1:26" x14ac:dyDescent="0.2">
      <c r="A53" s="95" t="s">
        <v>141</v>
      </c>
      <c r="B53" s="96"/>
      <c r="C53" s="97"/>
      <c r="D53" s="96"/>
      <c r="E53" s="98">
        <f t="shared" si="3"/>
        <v>0</v>
      </c>
      <c r="F53" s="329"/>
      <c r="G53" s="321"/>
      <c r="H53" s="2"/>
      <c r="I53" s="2"/>
      <c r="J53" s="2"/>
      <c r="K53" s="2"/>
      <c r="L53" s="2"/>
      <c r="M53" s="2"/>
      <c r="N53" s="2"/>
      <c r="O53" s="2"/>
      <c r="P53" s="2"/>
      <c r="Q53" s="2"/>
      <c r="R53" s="2"/>
      <c r="S53" s="2"/>
      <c r="T53" s="2"/>
      <c r="U53" s="2"/>
      <c r="V53" s="2"/>
      <c r="W53" s="2"/>
      <c r="X53" s="2"/>
      <c r="Y53" s="2"/>
      <c r="Z53" s="2"/>
    </row>
    <row r="54" spans="1:26" ht="101.25" x14ac:dyDescent="0.2">
      <c r="A54" s="95" t="s">
        <v>142</v>
      </c>
      <c r="B54" s="96"/>
      <c r="C54" s="97"/>
      <c r="D54" s="96"/>
      <c r="E54" s="98">
        <f t="shared" si="3"/>
        <v>0</v>
      </c>
      <c r="F54" s="329" t="s">
        <v>299</v>
      </c>
      <c r="G54" s="321"/>
      <c r="H54" s="2"/>
      <c r="I54" s="2"/>
      <c r="J54" s="2"/>
      <c r="K54" s="2"/>
      <c r="L54" s="2"/>
      <c r="M54" s="2"/>
      <c r="N54" s="2"/>
      <c r="O54" s="2"/>
      <c r="P54" s="2"/>
      <c r="Q54" s="2"/>
      <c r="R54" s="2"/>
      <c r="S54" s="2"/>
      <c r="T54" s="2"/>
      <c r="U54" s="2"/>
      <c r="V54" s="2"/>
      <c r="W54" s="2"/>
      <c r="X54" s="2"/>
      <c r="Y54" s="2"/>
      <c r="Z54" s="2"/>
    </row>
    <row r="55" spans="1:26" x14ac:dyDescent="0.2">
      <c r="A55" s="95" t="s">
        <v>143</v>
      </c>
      <c r="B55" s="96"/>
      <c r="C55" s="97"/>
      <c r="D55" s="96"/>
      <c r="E55" s="98">
        <f t="shared" si="3"/>
        <v>0</v>
      </c>
      <c r="F55" s="329"/>
      <c r="G55" s="321"/>
      <c r="H55" s="2"/>
      <c r="I55" s="2"/>
      <c r="J55" s="2"/>
      <c r="K55" s="2"/>
      <c r="L55" s="2"/>
      <c r="M55" s="2"/>
      <c r="N55" s="2"/>
      <c r="O55" s="2"/>
      <c r="P55" s="2"/>
      <c r="Q55" s="2"/>
      <c r="R55" s="2"/>
      <c r="S55" s="2"/>
      <c r="T55" s="2"/>
      <c r="U55" s="2"/>
      <c r="V55" s="2"/>
      <c r="W55" s="2"/>
      <c r="X55" s="2"/>
      <c r="Y55" s="2"/>
      <c r="Z55" s="2"/>
    </row>
    <row r="56" spans="1:26" ht="56.25" x14ac:dyDescent="0.2">
      <c r="A56" s="95" t="s">
        <v>144</v>
      </c>
      <c r="B56" s="99" t="str">
        <f>'Page 3-Assumptions'!B25</f>
        <v>N/A</v>
      </c>
      <c r="C56" s="97"/>
      <c r="D56" s="96"/>
      <c r="E56" s="98">
        <f t="shared" si="3"/>
        <v>0</v>
      </c>
      <c r="F56" s="329" t="s">
        <v>292</v>
      </c>
      <c r="G56" s="321"/>
      <c r="H56" s="2"/>
      <c r="I56" s="2"/>
      <c r="J56" s="2"/>
      <c r="K56" s="2"/>
      <c r="L56" s="2"/>
      <c r="M56" s="2"/>
      <c r="N56" s="2"/>
      <c r="O56" s="2"/>
      <c r="P56" s="2"/>
      <c r="Q56" s="2"/>
      <c r="R56" s="2"/>
      <c r="S56" s="2"/>
      <c r="T56" s="2"/>
      <c r="U56" s="2"/>
      <c r="V56" s="2"/>
      <c r="W56" s="2"/>
      <c r="X56" s="2"/>
      <c r="Y56" s="2"/>
      <c r="Z56" s="2"/>
    </row>
    <row r="57" spans="1:26" x14ac:dyDescent="0.2">
      <c r="A57" s="95" t="s">
        <v>145</v>
      </c>
      <c r="B57" s="99">
        <f>'Page 3-Assumptions'!$B$24*(B35+B36)</f>
        <v>0</v>
      </c>
      <c r="C57" s="97"/>
      <c r="D57" s="96">
        <f>'Page 3-Assumptions'!$B$24*(D35+D36)</f>
        <v>0</v>
      </c>
      <c r="E57" s="98">
        <f t="shared" si="3"/>
        <v>0</v>
      </c>
      <c r="F57" s="329"/>
      <c r="G57" s="321"/>
      <c r="H57" s="2"/>
      <c r="I57" s="2"/>
      <c r="J57" s="2"/>
      <c r="K57" s="2"/>
      <c r="L57" s="2"/>
      <c r="M57" s="2"/>
      <c r="N57" s="2"/>
      <c r="O57" s="2"/>
      <c r="P57" s="2"/>
      <c r="Q57" s="2"/>
      <c r="R57" s="2"/>
      <c r="S57" s="2"/>
      <c r="T57" s="2"/>
      <c r="U57" s="2"/>
      <c r="V57" s="2"/>
      <c r="W57" s="2"/>
      <c r="X57" s="2"/>
      <c r="Y57" s="2"/>
      <c r="Z57" s="2"/>
    </row>
    <row r="58" spans="1:26" x14ac:dyDescent="0.2">
      <c r="A58" s="95" t="s">
        <v>146</v>
      </c>
      <c r="B58" s="99"/>
      <c r="C58" s="97"/>
      <c r="D58" s="96"/>
      <c r="E58" s="98">
        <f t="shared" si="3"/>
        <v>0</v>
      </c>
      <c r="F58" s="329"/>
      <c r="G58" s="321"/>
      <c r="H58" s="2"/>
      <c r="I58" s="2"/>
      <c r="J58" s="2"/>
      <c r="K58" s="2"/>
      <c r="L58" s="2"/>
      <c r="M58" s="2"/>
      <c r="N58" s="2"/>
      <c r="O58" s="2"/>
      <c r="P58" s="2"/>
      <c r="Q58" s="2"/>
      <c r="R58" s="2"/>
      <c r="S58" s="2"/>
      <c r="T58" s="2"/>
      <c r="U58" s="2"/>
      <c r="V58" s="2"/>
      <c r="W58" s="2"/>
      <c r="X58" s="2"/>
      <c r="Y58" s="2"/>
      <c r="Z58" s="2"/>
    </row>
    <row r="59" spans="1:26" x14ac:dyDescent="0.2">
      <c r="A59" s="95" t="s">
        <v>147</v>
      </c>
      <c r="B59" s="96"/>
      <c r="C59" s="97"/>
      <c r="D59" s="96"/>
      <c r="E59" s="98">
        <f t="shared" si="3"/>
        <v>0</v>
      </c>
      <c r="F59" s="329"/>
      <c r="G59" s="321"/>
      <c r="H59" s="2"/>
      <c r="I59" s="2"/>
      <c r="J59" s="2"/>
      <c r="K59" s="2"/>
      <c r="L59" s="2"/>
      <c r="M59" s="2"/>
      <c r="N59" s="2"/>
      <c r="O59" s="2"/>
      <c r="P59" s="2"/>
      <c r="Q59" s="2"/>
      <c r="R59" s="2"/>
      <c r="S59" s="2"/>
      <c r="T59" s="2"/>
      <c r="U59" s="2"/>
      <c r="V59" s="2"/>
      <c r="W59" s="2"/>
      <c r="X59" s="2"/>
      <c r="Y59" s="2"/>
      <c r="Z59" s="2"/>
    </row>
    <row r="60" spans="1:26" x14ac:dyDescent="0.2">
      <c r="A60" s="95" t="s">
        <v>148</v>
      </c>
      <c r="B60" s="96"/>
      <c r="C60" s="97"/>
      <c r="D60" s="96"/>
      <c r="E60" s="98">
        <f t="shared" si="3"/>
        <v>0</v>
      </c>
      <c r="F60" s="329"/>
      <c r="G60" s="321"/>
      <c r="H60" s="2"/>
      <c r="I60" s="2"/>
      <c r="J60" s="2"/>
      <c r="K60" s="2"/>
      <c r="L60" s="2"/>
      <c r="M60" s="2"/>
      <c r="N60" s="2"/>
      <c r="O60" s="2"/>
      <c r="P60" s="2"/>
      <c r="Q60" s="2"/>
      <c r="R60" s="2"/>
      <c r="S60" s="2"/>
      <c r="T60" s="2"/>
      <c r="U60" s="2"/>
      <c r="V60" s="2"/>
      <c r="W60" s="2"/>
      <c r="X60" s="2"/>
      <c r="Y60" s="2"/>
      <c r="Z60" s="2"/>
    </row>
    <row r="61" spans="1:26" ht="33.75" x14ac:dyDescent="0.2">
      <c r="A61" s="95" t="s">
        <v>304</v>
      </c>
      <c r="B61" s="96"/>
      <c r="C61" s="97"/>
      <c r="D61" s="96"/>
      <c r="E61" s="98"/>
      <c r="F61" s="329" t="s">
        <v>294</v>
      </c>
      <c r="G61" s="321"/>
      <c r="H61" s="2"/>
      <c r="I61" s="2"/>
      <c r="J61" s="2"/>
      <c r="K61" s="2"/>
      <c r="L61" s="2"/>
      <c r="M61" s="2"/>
      <c r="N61" s="2"/>
      <c r="O61" s="2"/>
      <c r="P61" s="2"/>
      <c r="Q61" s="2"/>
      <c r="R61" s="2"/>
      <c r="S61" s="2"/>
      <c r="T61" s="2"/>
      <c r="U61" s="2"/>
      <c r="V61" s="2"/>
      <c r="W61" s="2"/>
      <c r="X61" s="2"/>
      <c r="Y61" s="2"/>
      <c r="Z61" s="2"/>
    </row>
    <row r="62" spans="1:26" x14ac:dyDescent="0.2">
      <c r="A62" s="95" t="s">
        <v>149</v>
      </c>
      <c r="B62" s="96" t="s">
        <v>24</v>
      </c>
      <c r="C62" s="97"/>
      <c r="D62" s="96"/>
      <c r="E62" s="98">
        <f t="shared" si="3"/>
        <v>0</v>
      </c>
      <c r="F62" s="329"/>
      <c r="G62" s="321"/>
      <c r="H62" s="2"/>
      <c r="I62" s="2"/>
      <c r="J62" s="2"/>
      <c r="K62" s="2"/>
      <c r="L62" s="2"/>
      <c r="M62" s="2"/>
      <c r="N62" s="2"/>
      <c r="O62" s="2"/>
      <c r="P62" s="2"/>
      <c r="Q62" s="2"/>
      <c r="R62" s="2"/>
      <c r="S62" s="2"/>
      <c r="T62" s="2"/>
      <c r="U62" s="2"/>
      <c r="V62" s="2"/>
      <c r="W62" s="2"/>
      <c r="X62" s="2"/>
      <c r="Y62" s="2"/>
      <c r="Z62" s="2"/>
    </row>
    <row r="63" spans="1:26" x14ac:dyDescent="0.2">
      <c r="A63" s="95" t="s">
        <v>150</v>
      </c>
      <c r="B63" s="96" t="s">
        <v>24</v>
      </c>
      <c r="C63" s="97"/>
      <c r="D63" s="96">
        <f>'Support-CDE start-up grant'!B14</f>
        <v>0</v>
      </c>
      <c r="E63" s="98">
        <f t="shared" si="3"/>
        <v>0</v>
      </c>
      <c r="F63" s="329"/>
      <c r="G63" s="321"/>
      <c r="H63" s="2"/>
      <c r="I63" s="2"/>
      <c r="J63" s="2"/>
      <c r="K63" s="2"/>
      <c r="L63" s="2"/>
      <c r="M63" s="2"/>
      <c r="N63" s="2"/>
      <c r="O63" s="2"/>
      <c r="P63" s="2"/>
      <c r="Q63" s="2"/>
      <c r="R63" s="2"/>
      <c r="S63" s="2"/>
      <c r="T63" s="2"/>
      <c r="U63" s="2"/>
      <c r="V63" s="2"/>
      <c r="W63" s="2"/>
      <c r="X63" s="2"/>
      <c r="Y63" s="2"/>
      <c r="Z63" s="2"/>
    </row>
    <row r="64" spans="1:26" x14ac:dyDescent="0.2">
      <c r="A64" s="95" t="s">
        <v>151</v>
      </c>
      <c r="B64" s="96"/>
      <c r="C64" s="97"/>
      <c r="D64" s="96"/>
      <c r="E64" s="98">
        <f t="shared" si="3"/>
        <v>0</v>
      </c>
      <c r="F64" s="324" t="s">
        <v>286</v>
      </c>
      <c r="G64" s="321"/>
      <c r="H64" s="2"/>
      <c r="I64" s="2"/>
      <c r="J64" s="2"/>
      <c r="K64" s="2"/>
      <c r="L64" s="2"/>
      <c r="M64" s="2"/>
      <c r="N64" s="2"/>
      <c r="O64" s="2"/>
      <c r="P64" s="2"/>
      <c r="Q64" s="2"/>
      <c r="R64" s="2"/>
      <c r="S64" s="2"/>
      <c r="T64" s="2"/>
      <c r="U64" s="2"/>
      <c r="V64" s="2"/>
      <c r="W64" s="2"/>
      <c r="X64" s="2"/>
      <c r="Y64" s="2"/>
      <c r="Z64" s="2"/>
    </row>
    <row r="65" spans="1:26" x14ac:dyDescent="0.2">
      <c r="A65" s="95" t="s">
        <v>152</v>
      </c>
      <c r="B65" s="96"/>
      <c r="C65" s="97"/>
      <c r="D65" s="96"/>
      <c r="E65" s="98">
        <f t="shared" si="3"/>
        <v>0</v>
      </c>
      <c r="F65" s="324" t="s">
        <v>287</v>
      </c>
      <c r="G65" s="321"/>
      <c r="H65" s="2"/>
      <c r="I65" s="2"/>
      <c r="J65" s="2"/>
      <c r="K65" s="2"/>
      <c r="L65" s="2"/>
      <c r="M65" s="2"/>
      <c r="N65" s="2"/>
      <c r="O65" s="2"/>
      <c r="P65" s="2"/>
      <c r="Q65" s="2"/>
      <c r="R65" s="2"/>
      <c r="S65" s="2"/>
      <c r="T65" s="2"/>
      <c r="U65" s="2"/>
      <c r="V65" s="2"/>
      <c r="W65" s="2"/>
      <c r="X65" s="2"/>
      <c r="Y65" s="2"/>
      <c r="Z65" s="2"/>
    </row>
    <row r="66" spans="1:26" x14ac:dyDescent="0.2">
      <c r="A66" s="95" t="s">
        <v>153</v>
      </c>
      <c r="B66" s="96"/>
      <c r="C66" s="97"/>
      <c r="D66" s="96"/>
      <c r="E66" s="98">
        <f t="shared" si="3"/>
        <v>0</v>
      </c>
      <c r="F66" s="329"/>
      <c r="G66" s="321"/>
      <c r="H66" s="2"/>
      <c r="I66" s="2"/>
      <c r="J66" s="2"/>
      <c r="K66" s="2"/>
      <c r="L66" s="2"/>
      <c r="M66" s="2"/>
      <c r="N66" s="2"/>
      <c r="O66" s="2"/>
      <c r="P66" s="2"/>
      <c r="Q66" s="2"/>
      <c r="R66" s="2"/>
      <c r="S66" s="2"/>
      <c r="T66" s="2"/>
      <c r="U66" s="2"/>
      <c r="V66" s="2"/>
      <c r="W66" s="2"/>
      <c r="X66" s="2"/>
      <c r="Y66" s="2"/>
      <c r="Z66" s="2"/>
    </row>
    <row r="67" spans="1:26" x14ac:dyDescent="0.2">
      <c r="A67" s="95" t="s">
        <v>154</v>
      </c>
      <c r="B67" s="96"/>
      <c r="C67" s="97"/>
      <c r="D67" s="96"/>
      <c r="E67" s="98">
        <f t="shared" si="3"/>
        <v>0</v>
      </c>
      <c r="F67" s="329"/>
      <c r="G67" s="321"/>
      <c r="H67" s="2"/>
      <c r="I67" s="2"/>
      <c r="J67" s="2"/>
      <c r="K67" s="2"/>
      <c r="L67" s="2"/>
      <c r="M67" s="2"/>
      <c r="N67" s="2"/>
      <c r="O67" s="2"/>
      <c r="P67" s="2"/>
      <c r="Q67" s="2"/>
      <c r="R67" s="2"/>
      <c r="S67" s="2"/>
      <c r="T67" s="2"/>
      <c r="U67" s="2"/>
      <c r="V67" s="2"/>
      <c r="W67" s="2"/>
      <c r="X67" s="2"/>
      <c r="Y67" s="2"/>
      <c r="Z67" s="2"/>
    </row>
    <row r="68" spans="1:26" x14ac:dyDescent="0.2">
      <c r="A68" s="95" t="s">
        <v>155</v>
      </c>
      <c r="B68" s="96" t="s">
        <v>24</v>
      </c>
      <c r="C68" s="97"/>
      <c r="D68" s="96"/>
      <c r="E68" s="98">
        <f t="shared" si="3"/>
        <v>0</v>
      </c>
      <c r="F68" s="329"/>
      <c r="G68" s="321"/>
      <c r="H68" s="2"/>
      <c r="I68" s="2"/>
      <c r="J68" s="2"/>
      <c r="K68" s="2"/>
      <c r="L68" s="2"/>
      <c r="M68" s="2"/>
      <c r="N68" s="2"/>
      <c r="O68" s="2"/>
      <c r="P68" s="2"/>
      <c r="Q68" s="2"/>
      <c r="R68" s="2"/>
      <c r="S68" s="2"/>
      <c r="T68" s="2"/>
      <c r="U68" s="2"/>
      <c r="V68" s="2"/>
      <c r="W68" s="2"/>
      <c r="X68" s="2"/>
      <c r="Y68" s="2"/>
      <c r="Z68" s="2"/>
    </row>
    <row r="69" spans="1:26" x14ac:dyDescent="0.2">
      <c r="A69" s="95" t="s">
        <v>156</v>
      </c>
      <c r="B69" s="96"/>
      <c r="C69" s="78"/>
      <c r="D69" s="96">
        <f>'Support-CDE start-up grant'!B15</f>
        <v>0</v>
      </c>
      <c r="E69" s="98">
        <f t="shared" si="3"/>
        <v>0</v>
      </c>
      <c r="F69" s="329"/>
      <c r="G69" s="321"/>
      <c r="H69" s="2"/>
      <c r="I69" s="2"/>
      <c r="J69" s="2"/>
      <c r="K69" s="2"/>
      <c r="L69" s="2"/>
      <c r="M69" s="2"/>
      <c r="N69" s="2"/>
      <c r="O69" s="2"/>
      <c r="P69" s="2"/>
      <c r="Q69" s="2"/>
      <c r="R69" s="2"/>
      <c r="S69" s="2"/>
      <c r="T69" s="2"/>
      <c r="U69" s="2"/>
      <c r="V69" s="2"/>
      <c r="W69" s="2"/>
      <c r="X69" s="2"/>
      <c r="Y69" s="2"/>
      <c r="Z69" s="2"/>
    </row>
    <row r="70" spans="1:26" x14ac:dyDescent="0.2">
      <c r="A70" s="95" t="s">
        <v>157</v>
      </c>
      <c r="B70" s="96"/>
      <c r="C70" s="97"/>
      <c r="D70" s="96" t="s">
        <v>24</v>
      </c>
      <c r="E70" s="98">
        <f t="shared" si="3"/>
        <v>0</v>
      </c>
      <c r="F70" s="329"/>
      <c r="G70" s="321"/>
      <c r="H70" s="2"/>
      <c r="I70" s="2"/>
      <c r="J70" s="2"/>
      <c r="K70" s="2"/>
      <c r="L70" s="2"/>
      <c r="M70" s="2"/>
      <c r="N70" s="2"/>
      <c r="O70" s="2"/>
      <c r="P70" s="2"/>
      <c r="Q70" s="2"/>
      <c r="R70" s="2"/>
      <c r="S70" s="2"/>
      <c r="T70" s="2"/>
      <c r="U70" s="2"/>
      <c r="V70" s="2"/>
      <c r="W70" s="2"/>
      <c r="X70" s="2"/>
      <c r="Y70" s="2"/>
      <c r="Z70" s="2"/>
    </row>
    <row r="71" spans="1:26" x14ac:dyDescent="0.2">
      <c r="A71" s="95" t="s">
        <v>158</v>
      </c>
      <c r="B71" s="97"/>
      <c r="C71" s="97"/>
      <c r="D71" s="96"/>
      <c r="E71" s="98">
        <f t="shared" si="3"/>
        <v>0</v>
      </c>
      <c r="F71" s="329"/>
      <c r="G71" s="321"/>
      <c r="H71" s="2"/>
      <c r="I71" s="2"/>
      <c r="J71" s="2"/>
      <c r="K71" s="2"/>
      <c r="L71" s="2"/>
      <c r="M71" s="2"/>
      <c r="N71" s="2"/>
      <c r="O71" s="2"/>
      <c r="P71" s="2"/>
      <c r="Q71" s="2"/>
      <c r="R71" s="2"/>
      <c r="S71" s="2"/>
      <c r="T71" s="2"/>
      <c r="U71" s="2"/>
      <c r="V71" s="2"/>
      <c r="W71" s="2"/>
      <c r="X71" s="2"/>
      <c r="Y71" s="2"/>
      <c r="Z71" s="2"/>
    </row>
    <row r="72" spans="1:26" x14ac:dyDescent="0.2">
      <c r="A72" s="95" t="s">
        <v>159</v>
      </c>
      <c r="B72" s="96"/>
      <c r="C72" s="97"/>
      <c r="D72" s="96">
        <f>'Support-CDE start-up grant'!B16+'Support-CDE start-up grant'!B17+'Support-CDE start-up grant'!B18</f>
        <v>0</v>
      </c>
      <c r="E72" s="98">
        <f t="shared" si="3"/>
        <v>0</v>
      </c>
      <c r="F72" s="329"/>
      <c r="G72" s="321"/>
      <c r="H72" s="2"/>
      <c r="I72" s="2"/>
      <c r="J72" s="2"/>
      <c r="K72" s="2"/>
      <c r="L72" s="2"/>
      <c r="M72" s="2"/>
      <c r="N72" s="2"/>
      <c r="O72" s="2"/>
      <c r="P72" s="2"/>
      <c r="Q72" s="2"/>
      <c r="R72" s="2"/>
      <c r="S72" s="2"/>
      <c r="T72" s="2"/>
      <c r="U72" s="2"/>
      <c r="V72" s="2"/>
      <c r="W72" s="2"/>
      <c r="X72" s="2"/>
      <c r="Y72" s="2"/>
      <c r="Z72" s="2"/>
    </row>
    <row r="73" spans="1:26" x14ac:dyDescent="0.2">
      <c r="A73" s="95" t="s">
        <v>160</v>
      </c>
      <c r="B73" s="96"/>
      <c r="C73" s="97"/>
      <c r="D73" s="96">
        <f>'Support-CDE start-up grant'!B19+'Support-CDE start-up grant'!B20+'Support-CDE start-up grant'!B21</f>
        <v>0</v>
      </c>
      <c r="E73" s="98">
        <f t="shared" si="3"/>
        <v>0</v>
      </c>
      <c r="F73" s="329"/>
      <c r="G73" s="321"/>
      <c r="H73" s="2"/>
      <c r="I73" s="2"/>
      <c r="J73" s="2"/>
      <c r="K73" s="2"/>
      <c r="L73" s="2"/>
      <c r="M73" s="2"/>
      <c r="N73" s="2"/>
      <c r="O73" s="2"/>
      <c r="P73" s="2"/>
      <c r="Q73" s="2"/>
      <c r="R73" s="2"/>
      <c r="S73" s="2"/>
      <c r="T73" s="2"/>
      <c r="U73" s="2"/>
      <c r="V73" s="2"/>
      <c r="W73" s="2"/>
      <c r="X73" s="2"/>
      <c r="Y73" s="2"/>
      <c r="Z73" s="2"/>
    </row>
    <row r="74" spans="1:26" x14ac:dyDescent="0.2">
      <c r="A74" s="95" t="s">
        <v>161</v>
      </c>
      <c r="B74" s="96"/>
      <c r="C74" s="97"/>
      <c r="D74" s="96"/>
      <c r="E74" s="98">
        <f t="shared" si="3"/>
        <v>0</v>
      </c>
      <c r="F74" s="329"/>
      <c r="G74" s="321"/>
      <c r="H74" s="2"/>
      <c r="I74" s="2"/>
      <c r="J74" s="2"/>
      <c r="K74" s="2"/>
      <c r="L74" s="2"/>
      <c r="M74" s="2"/>
      <c r="N74" s="2"/>
      <c r="O74" s="2"/>
      <c r="P74" s="2"/>
      <c r="Q74" s="2"/>
      <c r="R74" s="2"/>
      <c r="S74" s="2"/>
      <c r="T74" s="2"/>
      <c r="U74" s="2"/>
      <c r="V74" s="2"/>
      <c r="W74" s="2"/>
      <c r="X74" s="2"/>
      <c r="Y74" s="2"/>
      <c r="Z74" s="2"/>
    </row>
    <row r="75" spans="1:26" x14ac:dyDescent="0.2">
      <c r="A75" s="95" t="s">
        <v>162</v>
      </c>
      <c r="B75" s="96"/>
      <c r="C75" s="97"/>
      <c r="D75" s="96"/>
      <c r="E75" s="98">
        <f t="shared" si="3"/>
        <v>0</v>
      </c>
      <c r="F75" s="329"/>
      <c r="G75" s="321"/>
      <c r="H75" s="2"/>
      <c r="I75" s="2"/>
      <c r="J75" s="2"/>
      <c r="K75" s="2"/>
      <c r="L75" s="2"/>
      <c r="M75" s="2"/>
      <c r="N75" s="2"/>
      <c r="O75" s="2"/>
      <c r="P75" s="2"/>
      <c r="Q75" s="2"/>
      <c r="R75" s="2"/>
      <c r="S75" s="2"/>
      <c r="T75" s="2"/>
      <c r="U75" s="2"/>
      <c r="V75" s="2"/>
      <c r="W75" s="2"/>
      <c r="X75" s="2"/>
      <c r="Y75" s="2"/>
      <c r="Z75" s="2"/>
    </row>
    <row r="76" spans="1:26" x14ac:dyDescent="0.2">
      <c r="A76" s="95" t="s">
        <v>163</v>
      </c>
      <c r="B76" s="96"/>
      <c r="C76" s="97"/>
      <c r="D76" s="96"/>
      <c r="E76" s="98">
        <f t="shared" si="3"/>
        <v>0</v>
      </c>
      <c r="F76" s="329"/>
      <c r="G76" s="321"/>
      <c r="H76" s="2"/>
      <c r="I76" s="2"/>
      <c r="J76" s="2"/>
      <c r="K76" s="2"/>
      <c r="L76" s="2"/>
      <c r="M76" s="2"/>
      <c r="N76" s="2"/>
      <c r="O76" s="2"/>
      <c r="P76" s="2"/>
      <c r="Q76" s="2"/>
      <c r="R76" s="2"/>
      <c r="S76" s="2"/>
      <c r="T76" s="2"/>
      <c r="U76" s="2"/>
      <c r="V76" s="2"/>
      <c r="W76" s="2"/>
      <c r="X76" s="2"/>
      <c r="Y76" s="2"/>
      <c r="Z76" s="2"/>
    </row>
    <row r="77" spans="1:26" x14ac:dyDescent="0.2">
      <c r="A77" s="95" t="s">
        <v>164</v>
      </c>
      <c r="B77" s="111"/>
      <c r="C77" s="112"/>
      <c r="D77" s="111"/>
      <c r="E77" s="98">
        <f t="shared" si="3"/>
        <v>0</v>
      </c>
      <c r="F77" s="329"/>
      <c r="G77" s="321"/>
      <c r="H77" s="2"/>
      <c r="I77" s="2"/>
      <c r="J77" s="2"/>
      <c r="K77" s="2"/>
      <c r="L77" s="2"/>
      <c r="M77" s="2"/>
      <c r="N77" s="2"/>
      <c r="O77" s="2"/>
      <c r="P77" s="2"/>
      <c r="Q77" s="2"/>
      <c r="R77" s="2"/>
      <c r="S77" s="2"/>
      <c r="T77" s="2"/>
      <c r="U77" s="2"/>
      <c r="V77" s="2"/>
      <c r="W77" s="2"/>
      <c r="X77" s="2"/>
      <c r="Y77" s="2"/>
      <c r="Z77" s="2"/>
    </row>
    <row r="78" spans="1:26" x14ac:dyDescent="0.2">
      <c r="A78" s="95"/>
      <c r="B78" s="96"/>
      <c r="C78" s="97"/>
      <c r="D78" s="96"/>
      <c r="E78" s="98"/>
      <c r="F78" s="329"/>
      <c r="G78" s="321"/>
      <c r="H78" s="2"/>
      <c r="I78" s="2"/>
      <c r="J78" s="2"/>
      <c r="K78" s="2"/>
      <c r="L78" s="2"/>
      <c r="M78" s="2"/>
      <c r="N78" s="2"/>
      <c r="O78" s="2"/>
      <c r="P78" s="2"/>
      <c r="Q78" s="2"/>
      <c r="R78" s="2"/>
      <c r="S78" s="2"/>
      <c r="T78" s="2"/>
      <c r="U78" s="2"/>
      <c r="V78" s="2"/>
      <c r="W78" s="2"/>
      <c r="X78" s="2"/>
      <c r="Y78" s="2"/>
      <c r="Z78" s="2"/>
    </row>
    <row r="79" spans="1:26" ht="15.75" customHeight="1" x14ac:dyDescent="0.2">
      <c r="A79" s="113" t="s">
        <v>165</v>
      </c>
      <c r="B79" s="104">
        <f>SUM(B35:B78)</f>
        <v>0</v>
      </c>
      <c r="C79" s="104">
        <f>SUM(C35:C78)</f>
        <v>0</v>
      </c>
      <c r="D79" s="104">
        <f>SUM(D35:D78)</f>
        <v>0</v>
      </c>
      <c r="E79" s="104">
        <f>SUM(E35:E78)</f>
        <v>0</v>
      </c>
      <c r="F79" s="329"/>
      <c r="G79" s="321"/>
      <c r="H79" s="2"/>
      <c r="I79" s="2"/>
      <c r="J79" s="2"/>
      <c r="K79" s="2"/>
      <c r="L79" s="2"/>
      <c r="M79" s="2"/>
      <c r="N79" s="2"/>
      <c r="O79" s="2"/>
      <c r="P79" s="2"/>
      <c r="Q79" s="2"/>
      <c r="R79" s="2"/>
      <c r="S79" s="2"/>
      <c r="T79" s="2"/>
      <c r="U79" s="2"/>
      <c r="V79" s="2"/>
      <c r="W79" s="2"/>
      <c r="X79" s="2"/>
      <c r="Y79" s="2"/>
      <c r="Z79" s="2"/>
    </row>
    <row r="80" spans="1:26" ht="15.75" customHeight="1" x14ac:dyDescent="0.2">
      <c r="A80" s="114"/>
      <c r="B80" s="106"/>
      <c r="C80" s="106"/>
      <c r="D80" s="106"/>
      <c r="E80" s="107"/>
      <c r="F80" s="329"/>
      <c r="G80" s="321"/>
      <c r="H80" s="2"/>
      <c r="I80" s="2"/>
      <c r="J80" s="2"/>
      <c r="K80" s="2"/>
      <c r="L80" s="2"/>
      <c r="M80" s="2"/>
      <c r="N80" s="2"/>
      <c r="O80" s="2"/>
      <c r="P80" s="2"/>
      <c r="Q80" s="2"/>
      <c r="R80" s="2"/>
      <c r="S80" s="2"/>
      <c r="T80" s="2"/>
      <c r="U80" s="2"/>
      <c r="V80" s="2"/>
      <c r="W80" s="2"/>
      <c r="X80" s="2"/>
      <c r="Y80" s="2"/>
      <c r="Z80" s="2"/>
    </row>
    <row r="81" spans="1:26" ht="15.75" customHeight="1" x14ac:dyDescent="0.2">
      <c r="A81" s="113" t="s">
        <v>166</v>
      </c>
      <c r="B81" s="104">
        <f>B32-B79</f>
        <v>0</v>
      </c>
      <c r="C81" s="104">
        <f>C32-C79</f>
        <v>0</v>
      </c>
      <c r="D81" s="104">
        <f>D32-D79</f>
        <v>0</v>
      </c>
      <c r="E81" s="104">
        <f>E32-E79</f>
        <v>0</v>
      </c>
      <c r="F81" s="329" t="s">
        <v>296</v>
      </c>
      <c r="G81" s="321"/>
      <c r="H81" s="2"/>
      <c r="I81" s="2"/>
      <c r="J81" s="2"/>
      <c r="K81" s="2"/>
      <c r="L81" s="2"/>
      <c r="M81" s="2"/>
      <c r="N81" s="2"/>
      <c r="O81" s="2"/>
      <c r="P81" s="2"/>
      <c r="Q81" s="2"/>
      <c r="R81" s="2"/>
      <c r="S81" s="2"/>
      <c r="T81" s="2"/>
      <c r="U81" s="2"/>
      <c r="V81" s="2"/>
      <c r="W81" s="2"/>
      <c r="X81" s="2"/>
      <c r="Y81" s="2"/>
      <c r="Z81" s="2"/>
    </row>
    <row r="82" spans="1:26" ht="15.75" customHeight="1" x14ac:dyDescent="0.2">
      <c r="A82" s="114"/>
      <c r="B82" s="106"/>
      <c r="C82" s="106"/>
      <c r="D82" s="106"/>
      <c r="E82" s="107"/>
      <c r="F82" s="329"/>
      <c r="G82" s="321"/>
      <c r="H82" s="2"/>
      <c r="I82" s="2"/>
      <c r="J82" s="2"/>
      <c r="K82" s="2"/>
      <c r="L82" s="2"/>
      <c r="M82" s="2"/>
      <c r="N82" s="2"/>
      <c r="O82" s="2"/>
      <c r="P82" s="2"/>
      <c r="Q82" s="2"/>
      <c r="R82" s="2"/>
      <c r="S82" s="2"/>
      <c r="T82" s="2"/>
      <c r="U82" s="2"/>
      <c r="V82" s="2"/>
      <c r="W82" s="2"/>
      <c r="X82" s="2"/>
      <c r="Y82" s="2"/>
      <c r="Z82" s="2"/>
    </row>
    <row r="83" spans="1:26" ht="15.75" customHeight="1" x14ac:dyDescent="0.2">
      <c r="A83" s="115" t="s">
        <v>173</v>
      </c>
      <c r="B83" s="106"/>
      <c r="C83" s="106"/>
      <c r="D83" s="116"/>
      <c r="E83" s="98">
        <f t="shared" ref="E83" si="4">SUM(B83:D83)</f>
        <v>0</v>
      </c>
      <c r="F83" s="329"/>
      <c r="G83" s="321"/>
      <c r="H83" s="2"/>
      <c r="I83" s="2"/>
      <c r="J83" s="2"/>
      <c r="K83" s="2"/>
      <c r="L83" s="2"/>
      <c r="M83" s="2"/>
      <c r="N83" s="2"/>
      <c r="O83" s="2"/>
      <c r="P83" s="2"/>
      <c r="Q83" s="2"/>
      <c r="R83" s="2"/>
      <c r="S83" s="2"/>
      <c r="T83" s="2"/>
      <c r="U83" s="2"/>
      <c r="V83" s="2"/>
      <c r="W83" s="2"/>
      <c r="X83" s="2"/>
      <c r="Y83" s="2"/>
      <c r="Z83" s="2"/>
    </row>
    <row r="84" spans="1:26" x14ac:dyDescent="0.2">
      <c r="A84" s="101"/>
      <c r="B84" s="106"/>
      <c r="C84" s="106"/>
      <c r="D84" s="106"/>
      <c r="E84" s="107"/>
      <c r="F84" s="329"/>
      <c r="G84" s="321"/>
      <c r="H84" s="2"/>
      <c r="I84" s="2"/>
      <c r="J84" s="2"/>
      <c r="K84" s="2"/>
      <c r="L84" s="2"/>
      <c r="M84" s="2"/>
      <c r="N84" s="2"/>
      <c r="O84" s="2"/>
      <c r="P84" s="2"/>
      <c r="Q84" s="2"/>
      <c r="R84" s="2"/>
      <c r="S84" s="2"/>
      <c r="T84" s="2"/>
      <c r="U84" s="2"/>
      <c r="V84" s="2"/>
      <c r="W84" s="2"/>
      <c r="X84" s="2"/>
      <c r="Y84" s="2"/>
      <c r="Z84" s="2"/>
    </row>
    <row r="85" spans="1:26" x14ac:dyDescent="0.2">
      <c r="A85" s="114"/>
      <c r="B85" s="117"/>
      <c r="C85" s="117"/>
      <c r="D85" s="117"/>
      <c r="E85" s="107"/>
      <c r="F85" s="329"/>
      <c r="G85" s="321"/>
      <c r="H85" s="2"/>
      <c r="I85" s="2"/>
      <c r="J85" s="2"/>
      <c r="K85" s="2"/>
      <c r="L85" s="2"/>
      <c r="M85" s="2"/>
      <c r="N85" s="2"/>
      <c r="O85" s="2"/>
      <c r="P85" s="2"/>
      <c r="Q85" s="2"/>
      <c r="R85" s="2"/>
      <c r="S85" s="2"/>
      <c r="T85" s="2"/>
      <c r="U85" s="2"/>
      <c r="V85" s="2"/>
      <c r="W85" s="2"/>
      <c r="X85" s="2"/>
      <c r="Y85" s="2"/>
      <c r="Z85" s="2"/>
    </row>
    <row r="86" spans="1:26" x14ac:dyDescent="0.2">
      <c r="A86" s="103" t="s">
        <v>168</v>
      </c>
      <c r="B86" s="118">
        <f t="shared" ref="B86:D86" si="5">B81+B83</f>
        <v>0</v>
      </c>
      <c r="C86" s="118">
        <f t="shared" si="5"/>
        <v>0</v>
      </c>
      <c r="D86" s="118">
        <f t="shared" si="5"/>
        <v>0</v>
      </c>
      <c r="E86" s="118">
        <f>E81+E83</f>
        <v>0</v>
      </c>
      <c r="F86" s="329"/>
      <c r="G86" s="321"/>
      <c r="H86" s="2"/>
      <c r="I86" s="2"/>
      <c r="J86" s="2"/>
      <c r="K86" s="2"/>
      <c r="L86" s="2"/>
      <c r="M86" s="2"/>
      <c r="N86" s="2"/>
      <c r="O86" s="2"/>
      <c r="P86" s="2"/>
      <c r="Q86" s="2"/>
      <c r="R86" s="2"/>
      <c r="S86" s="2"/>
      <c r="T86" s="2"/>
      <c r="U86" s="2"/>
      <c r="V86" s="2"/>
      <c r="W86" s="2"/>
      <c r="X86" s="2"/>
      <c r="Y86" s="2"/>
      <c r="Z86" s="2"/>
    </row>
    <row r="87" spans="1:26" x14ac:dyDescent="0.2">
      <c r="A87" s="35"/>
      <c r="B87" s="21"/>
      <c r="C87" s="21"/>
      <c r="D87" s="21"/>
      <c r="E87" s="18"/>
      <c r="F87" s="329"/>
      <c r="G87" s="321"/>
      <c r="H87" s="2"/>
      <c r="I87" s="2"/>
      <c r="J87" s="2"/>
      <c r="K87" s="2"/>
      <c r="L87" s="2"/>
      <c r="M87" s="2"/>
      <c r="N87" s="2"/>
      <c r="O87" s="2"/>
      <c r="P87" s="2"/>
      <c r="Q87" s="2"/>
      <c r="R87" s="2"/>
      <c r="S87" s="2"/>
      <c r="T87" s="2"/>
      <c r="U87" s="2"/>
      <c r="V87" s="2"/>
      <c r="W87" s="2"/>
      <c r="X87" s="2"/>
      <c r="Y87" s="2"/>
      <c r="Z87" s="2"/>
    </row>
    <row r="88" spans="1:26" x14ac:dyDescent="0.2">
      <c r="A88" s="35" t="s">
        <v>169</v>
      </c>
      <c r="B88" s="21"/>
      <c r="C88" s="21"/>
      <c r="D88" s="21"/>
      <c r="E88" s="119">
        <v>0</v>
      </c>
      <c r="F88" s="329"/>
      <c r="G88" s="321"/>
      <c r="H88" s="2"/>
      <c r="I88" s="2"/>
      <c r="J88" s="2"/>
      <c r="K88" s="2"/>
      <c r="L88" s="2"/>
      <c r="M88" s="2"/>
      <c r="N88" s="2"/>
      <c r="O88" s="2"/>
      <c r="P88" s="2"/>
      <c r="Q88" s="2"/>
      <c r="R88" s="2"/>
      <c r="S88" s="2"/>
      <c r="T88" s="2"/>
      <c r="U88" s="2"/>
      <c r="V88" s="2"/>
      <c r="W88" s="2"/>
      <c r="X88" s="2"/>
      <c r="Y88" s="2"/>
      <c r="Z88" s="2"/>
    </row>
    <row r="89" spans="1:26" x14ac:dyDescent="0.2">
      <c r="A89" s="35"/>
      <c r="B89" s="21"/>
      <c r="C89" s="21"/>
      <c r="D89" s="21"/>
      <c r="E89" s="119"/>
      <c r="F89" s="329"/>
      <c r="G89" s="321"/>
      <c r="H89" s="2"/>
      <c r="I89" s="2"/>
      <c r="J89" s="2"/>
      <c r="K89" s="2"/>
      <c r="L89" s="2"/>
      <c r="M89" s="2"/>
      <c r="N89" s="2"/>
      <c r="O89" s="2"/>
      <c r="P89" s="2"/>
      <c r="Q89" s="2"/>
      <c r="R89" s="2"/>
      <c r="S89" s="2"/>
      <c r="T89" s="2"/>
      <c r="U89" s="2"/>
      <c r="V89" s="2"/>
      <c r="W89" s="2"/>
      <c r="X89" s="2"/>
      <c r="Y89" s="2"/>
      <c r="Z89" s="2"/>
    </row>
    <row r="90" spans="1:26" x14ac:dyDescent="0.2">
      <c r="A90" s="35" t="s">
        <v>170</v>
      </c>
      <c r="B90" s="21"/>
      <c r="C90" s="21"/>
      <c r="D90" s="21"/>
      <c r="E90" s="119">
        <f>E88+E86</f>
        <v>0</v>
      </c>
      <c r="F90" s="329"/>
      <c r="G90" s="321"/>
      <c r="H90" s="2"/>
      <c r="I90" s="2"/>
      <c r="J90" s="2"/>
      <c r="K90" s="2"/>
      <c r="L90" s="2"/>
      <c r="M90" s="2"/>
      <c r="N90" s="2"/>
      <c r="O90" s="2"/>
      <c r="P90" s="2"/>
      <c r="Q90" s="2"/>
      <c r="R90" s="2"/>
      <c r="S90" s="2"/>
      <c r="T90" s="2"/>
      <c r="U90" s="2"/>
      <c r="V90" s="2"/>
      <c r="W90" s="2"/>
      <c r="X90" s="2"/>
      <c r="Y90" s="2"/>
      <c r="Z90" s="2"/>
    </row>
    <row r="91" spans="1:26" ht="22.5" x14ac:dyDescent="0.2">
      <c r="A91" s="279" t="s">
        <v>239</v>
      </c>
      <c r="B91" s="21"/>
      <c r="C91" s="21"/>
      <c r="D91" s="21"/>
      <c r="E91" s="116">
        <f>B99</f>
        <v>0</v>
      </c>
      <c r="F91" s="324" t="s">
        <v>242</v>
      </c>
      <c r="G91" s="321"/>
      <c r="H91" s="2"/>
      <c r="I91" s="2"/>
      <c r="J91" s="2"/>
      <c r="K91" s="2"/>
      <c r="L91" s="2"/>
      <c r="M91" s="2"/>
      <c r="N91" s="2"/>
      <c r="O91" s="2"/>
      <c r="P91" s="2"/>
      <c r="Q91" s="2"/>
      <c r="R91" s="2"/>
      <c r="S91" s="2"/>
      <c r="T91" s="2"/>
      <c r="U91" s="2"/>
      <c r="V91" s="2"/>
      <c r="W91" s="2"/>
      <c r="X91" s="2"/>
      <c r="Y91" s="2"/>
      <c r="Z91" s="2"/>
    </row>
    <row r="92" spans="1:26" ht="22.5" x14ac:dyDescent="0.2">
      <c r="A92" s="279" t="s">
        <v>240</v>
      </c>
      <c r="B92" s="21"/>
      <c r="C92" s="21"/>
      <c r="D92" s="21"/>
      <c r="E92" s="116">
        <f>E90-E91</f>
        <v>0</v>
      </c>
      <c r="F92" s="329" t="s">
        <v>295</v>
      </c>
      <c r="G92" s="321"/>
      <c r="H92" s="2"/>
      <c r="I92" s="2"/>
      <c r="J92" s="2"/>
      <c r="K92" s="2"/>
      <c r="L92" s="2"/>
      <c r="M92" s="2"/>
      <c r="N92" s="2"/>
      <c r="O92" s="2"/>
      <c r="P92" s="2"/>
      <c r="Q92" s="2"/>
      <c r="R92" s="2"/>
      <c r="S92" s="2"/>
      <c r="T92" s="2"/>
      <c r="U92" s="2"/>
      <c r="V92" s="2"/>
      <c r="W92" s="2"/>
      <c r="X92" s="2"/>
      <c r="Y92" s="2"/>
      <c r="Z92" s="2"/>
    </row>
    <row r="93" spans="1:26" x14ac:dyDescent="0.2">
      <c r="A93" s="279" t="s">
        <v>241</v>
      </c>
      <c r="B93" s="21"/>
      <c r="C93" s="21"/>
      <c r="D93" s="21"/>
      <c r="E93" s="121" t="e">
        <f>E92/E79</f>
        <v>#DIV/0!</v>
      </c>
      <c r="F93" s="329"/>
      <c r="G93" s="321"/>
      <c r="H93" s="2"/>
      <c r="I93" s="2"/>
      <c r="J93" s="2"/>
      <c r="K93" s="2"/>
      <c r="L93" s="2"/>
      <c r="M93" s="2"/>
      <c r="N93" s="2"/>
      <c r="O93" s="2"/>
      <c r="P93" s="2"/>
      <c r="Q93" s="2"/>
      <c r="R93" s="2"/>
      <c r="S93" s="2"/>
      <c r="T93" s="2"/>
      <c r="U93" s="2"/>
      <c r="V93" s="2"/>
      <c r="W93" s="2"/>
      <c r="X93" s="2"/>
      <c r="Y93" s="2"/>
      <c r="Z93" s="2"/>
    </row>
    <row r="94" spans="1:26" x14ac:dyDescent="0.2">
      <c r="A94" s="122"/>
      <c r="B94" s="23"/>
      <c r="C94" s="23"/>
      <c r="D94" s="23"/>
      <c r="E94" s="24"/>
      <c r="F94" s="331"/>
      <c r="G94" s="321"/>
      <c r="H94" s="2"/>
      <c r="I94" s="2"/>
      <c r="J94" s="2"/>
      <c r="K94" s="2"/>
      <c r="L94" s="2"/>
      <c r="M94" s="2"/>
      <c r="N94" s="2"/>
      <c r="O94" s="2"/>
      <c r="P94" s="2"/>
      <c r="Q94" s="2"/>
      <c r="R94" s="2"/>
      <c r="S94" s="2"/>
      <c r="T94" s="2"/>
      <c r="U94" s="2"/>
      <c r="V94" s="2"/>
      <c r="W94" s="2"/>
      <c r="X94" s="2"/>
      <c r="Y94" s="2"/>
      <c r="Z94" s="2"/>
    </row>
    <row r="95" spans="1:26" ht="12.75" customHeight="1" x14ac:dyDescent="0.2"/>
    <row r="96" spans="1:26" ht="12.75" customHeight="1" x14ac:dyDescent="0.2">
      <c r="A96" s="284" t="s">
        <v>247</v>
      </c>
      <c r="B96" s="285">
        <v>0</v>
      </c>
    </row>
    <row r="97" spans="1:2" ht="12.75" customHeight="1" x14ac:dyDescent="0.2">
      <c r="A97" s="284" t="s">
        <v>248</v>
      </c>
      <c r="B97" s="285">
        <f>B79*0.03</f>
        <v>0</v>
      </c>
    </row>
    <row r="98" spans="1:2" ht="12.75" customHeight="1" x14ac:dyDescent="0.2">
      <c r="A98" s="284" t="s">
        <v>249</v>
      </c>
      <c r="B98" s="285">
        <v>0</v>
      </c>
    </row>
    <row r="99" spans="1:2" ht="12.75" customHeight="1" x14ac:dyDescent="0.2">
      <c r="A99" s="284" t="s">
        <v>250</v>
      </c>
      <c r="B99" s="286">
        <f>SUM(B96:B98)</f>
        <v>0</v>
      </c>
    </row>
    <row r="100" spans="1:2" ht="15.75" customHeight="1" x14ac:dyDescent="0.2"/>
    <row r="101" spans="1:2" ht="15.75" customHeight="1" x14ac:dyDescent="0.2"/>
    <row r="102" spans="1:2" ht="15.75" customHeight="1" x14ac:dyDescent="0.2"/>
    <row r="103" spans="1:2" ht="15.75" customHeight="1" x14ac:dyDescent="0.2"/>
    <row r="104" spans="1:2" ht="15.75" customHeight="1" x14ac:dyDescent="0.2"/>
    <row r="105" spans="1:2" ht="15.75" customHeight="1" x14ac:dyDescent="0.2"/>
    <row r="106" spans="1:2" ht="15.75" customHeight="1" x14ac:dyDescent="0.2"/>
    <row r="107" spans="1:2" ht="15.75" customHeight="1" x14ac:dyDescent="0.2"/>
    <row r="108" spans="1:2" ht="15.75" customHeight="1" x14ac:dyDescent="0.2"/>
    <row r="109" spans="1:2" ht="15.75" customHeight="1" x14ac:dyDescent="0.2"/>
    <row r="110" spans="1:2" ht="15.75" customHeight="1" x14ac:dyDescent="0.2"/>
    <row r="111" spans="1:2" ht="15.75" customHeight="1" x14ac:dyDescent="0.2"/>
    <row r="112" spans="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1">
    <mergeCell ref="B3:E3"/>
  </mergeCells>
  <printOptions horizontalCentered="1"/>
  <pageMargins left="0.25" right="0.25" top="0.45" bottom="0.62013888888888902" header="0.51180555555555496" footer="0.51180555555555496"/>
  <pageSetup firstPageNumber="0" orientation="portrait" horizontalDpi="300" verticalDpi="300"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5"/>
  <sheetViews>
    <sheetView zoomScaleNormal="100" zoomScalePageLayoutView="110" workbookViewId="0">
      <selection activeCell="C24" sqref="C24"/>
    </sheetView>
  </sheetViews>
  <sheetFormatPr defaultColWidth="8.7109375" defaultRowHeight="12.75" x14ac:dyDescent="0.2"/>
  <cols>
    <col min="1" max="1" width="39.42578125" customWidth="1"/>
    <col min="2" max="5" width="15.7109375" customWidth="1"/>
    <col min="6" max="6" width="45.7109375" customWidth="1"/>
    <col min="7" max="13" width="11.42578125" customWidth="1"/>
    <col min="14" max="26" width="8.7109375" customWidth="1"/>
    <col min="27" max="1025" width="14.42578125" customWidth="1"/>
  </cols>
  <sheetData>
    <row r="1" spans="1:26" ht="12.75" customHeight="1" x14ac:dyDescent="0.3">
      <c r="A1" s="82" t="str">
        <f>'Page 3-Assumptions'!A1</f>
        <v>Proposed School Name</v>
      </c>
      <c r="B1" s="83"/>
      <c r="C1" s="83"/>
      <c r="D1" s="83"/>
      <c r="E1" s="15"/>
      <c r="F1" s="84" t="s">
        <v>103</v>
      </c>
      <c r="G1" s="123"/>
      <c r="H1" s="2"/>
      <c r="I1" s="2"/>
      <c r="J1" s="2"/>
      <c r="K1" s="2"/>
      <c r="L1" s="2"/>
      <c r="M1" s="2"/>
      <c r="N1" s="2"/>
      <c r="O1" s="2"/>
      <c r="P1" s="2"/>
      <c r="Q1" s="2"/>
      <c r="R1" s="2"/>
      <c r="S1" s="2"/>
      <c r="T1" s="2"/>
      <c r="U1" s="2"/>
      <c r="V1" s="2"/>
      <c r="W1" s="2"/>
      <c r="X1" s="2"/>
      <c r="Y1" s="2"/>
      <c r="Z1" s="2"/>
    </row>
    <row r="2" spans="1:26" ht="12.75" customHeight="1" x14ac:dyDescent="0.3">
      <c r="A2" s="85" t="str">
        <f>B3</f>
        <v>YEAR 1</v>
      </c>
      <c r="B2" s="21"/>
      <c r="C2" s="21"/>
      <c r="D2" s="21"/>
      <c r="E2" s="18"/>
      <c r="F2" s="86"/>
      <c r="G2" s="123"/>
      <c r="H2" s="2"/>
      <c r="I2" s="2"/>
      <c r="J2" s="2"/>
      <c r="K2" s="2"/>
      <c r="L2" s="2"/>
      <c r="M2" s="2"/>
      <c r="N2" s="2"/>
      <c r="O2" s="2"/>
      <c r="P2" s="2"/>
      <c r="Q2" s="2"/>
      <c r="R2" s="2"/>
      <c r="S2" s="2"/>
      <c r="T2" s="2"/>
      <c r="U2" s="2"/>
      <c r="V2" s="2"/>
      <c r="W2" s="2"/>
      <c r="X2" s="2"/>
      <c r="Y2" s="2"/>
      <c r="Z2" s="2"/>
    </row>
    <row r="3" spans="1:26" ht="12.75" customHeight="1" x14ac:dyDescent="0.2">
      <c r="A3" s="87"/>
      <c r="B3" s="356" t="str">
        <f>'Page 10-6 yr Budget-detail'!C4</f>
        <v>YEAR 1</v>
      </c>
      <c r="C3" s="356"/>
      <c r="D3" s="356"/>
      <c r="E3" s="356"/>
      <c r="F3" s="124"/>
      <c r="G3" s="125"/>
      <c r="H3" s="88"/>
      <c r="I3" s="88"/>
      <c r="J3" s="88"/>
      <c r="K3" s="88"/>
      <c r="L3" s="88"/>
      <c r="M3" s="88"/>
      <c r="N3" s="88"/>
      <c r="O3" s="88"/>
      <c r="P3" s="88"/>
      <c r="Q3" s="88"/>
      <c r="R3" s="88"/>
      <c r="S3" s="88"/>
      <c r="T3" s="88"/>
      <c r="U3" s="88"/>
      <c r="V3" s="88"/>
      <c r="W3" s="88"/>
      <c r="X3" s="88"/>
      <c r="Y3" s="88"/>
      <c r="Z3" s="88"/>
    </row>
    <row r="4" spans="1:26" ht="12.75" customHeight="1" x14ac:dyDescent="0.2">
      <c r="A4" s="20"/>
      <c r="B4" s="89" t="s">
        <v>104</v>
      </c>
      <c r="C4" s="89" t="s">
        <v>105</v>
      </c>
      <c r="D4" s="89" t="s">
        <v>106</v>
      </c>
      <c r="E4" s="89" t="s">
        <v>102</v>
      </c>
      <c r="F4" s="295" t="s">
        <v>254</v>
      </c>
      <c r="G4" s="88"/>
      <c r="H4" s="88"/>
      <c r="I4" s="88"/>
      <c r="J4" s="88"/>
      <c r="K4" s="88"/>
      <c r="L4" s="88"/>
      <c r="M4" s="88"/>
      <c r="N4" s="88"/>
      <c r="O4" s="88"/>
      <c r="P4" s="88"/>
      <c r="Q4" s="88"/>
      <c r="R4" s="88"/>
      <c r="S4" s="88"/>
      <c r="T4" s="88"/>
      <c r="U4" s="88"/>
      <c r="V4" s="88"/>
      <c r="W4" s="88"/>
      <c r="X4" s="88"/>
      <c r="Y4" s="88"/>
      <c r="Z4" s="88"/>
    </row>
    <row r="5" spans="1:26" ht="12.75" customHeight="1" x14ac:dyDescent="0.2">
      <c r="A5" s="322" t="s">
        <v>283</v>
      </c>
      <c r="B5" s="91"/>
      <c r="C5" s="91"/>
      <c r="D5" s="91"/>
      <c r="E5" s="127">
        <f>'Page 1-Enrollment Plan'!B21</f>
        <v>500</v>
      </c>
      <c r="F5" s="126"/>
      <c r="G5" s="88"/>
      <c r="H5" s="88"/>
      <c r="I5" s="88"/>
      <c r="J5" s="88"/>
      <c r="K5" s="88"/>
      <c r="L5" s="88"/>
      <c r="M5" s="88"/>
      <c r="N5" s="88"/>
      <c r="O5" s="88"/>
      <c r="P5" s="88"/>
      <c r="Q5" s="88"/>
      <c r="R5" s="88"/>
      <c r="S5" s="88"/>
      <c r="T5" s="88"/>
      <c r="U5" s="88"/>
      <c r="V5" s="88"/>
      <c r="W5" s="88"/>
      <c r="X5" s="88"/>
      <c r="Y5" s="88"/>
      <c r="Z5" s="88"/>
    </row>
    <row r="6" spans="1:26" ht="12.75" customHeight="1" x14ac:dyDescent="0.2">
      <c r="A6" s="90" t="s">
        <v>107</v>
      </c>
      <c r="B6" s="91"/>
      <c r="C6" s="91"/>
      <c r="D6" s="91"/>
      <c r="E6" s="129">
        <f>'Page 1-Enrollment Plan'!B23</f>
        <v>0</v>
      </c>
      <c r="F6" s="323"/>
      <c r="G6" s="88"/>
      <c r="H6" s="88"/>
      <c r="I6" s="88"/>
      <c r="J6" s="88"/>
      <c r="K6" s="88"/>
      <c r="L6" s="88"/>
      <c r="M6" s="88"/>
      <c r="N6" s="88"/>
      <c r="O6" s="88"/>
      <c r="P6" s="88"/>
      <c r="Q6" s="88"/>
      <c r="R6" s="88"/>
      <c r="S6" s="88"/>
      <c r="T6" s="88"/>
      <c r="U6" s="88"/>
      <c r="V6" s="88"/>
      <c r="W6" s="88"/>
      <c r="X6" s="88"/>
      <c r="Y6" s="88"/>
      <c r="Z6" s="88"/>
    </row>
    <row r="7" spans="1:26" ht="12.75" customHeight="1" x14ac:dyDescent="0.2">
      <c r="A7" s="20" t="s">
        <v>50</v>
      </c>
      <c r="B7" s="91"/>
      <c r="C7" s="91"/>
      <c r="D7" s="91"/>
      <c r="E7" s="94"/>
      <c r="F7" s="323"/>
      <c r="G7" s="88"/>
      <c r="H7" s="88"/>
      <c r="I7" s="88"/>
      <c r="J7" s="88"/>
      <c r="K7" s="88"/>
      <c r="L7" s="88"/>
      <c r="M7" s="88"/>
      <c r="N7" s="88"/>
      <c r="O7" s="88"/>
      <c r="P7" s="88"/>
      <c r="Q7" s="88"/>
      <c r="R7" s="88"/>
      <c r="S7" s="88"/>
      <c r="T7" s="88"/>
      <c r="U7" s="88"/>
      <c r="V7" s="88"/>
      <c r="W7" s="88"/>
      <c r="X7" s="88"/>
      <c r="Y7" s="88"/>
      <c r="Z7" s="88"/>
    </row>
    <row r="8" spans="1:26" ht="42" customHeight="1" x14ac:dyDescent="0.2">
      <c r="A8" s="95" t="s">
        <v>108</v>
      </c>
      <c r="B8" s="97">
        <v>0</v>
      </c>
      <c r="C8" s="97">
        <v>0</v>
      </c>
      <c r="D8" s="96">
        <v>0</v>
      </c>
      <c r="E8" s="98">
        <f t="shared" ref="E8:E28" si="0">SUM(B8:D8)</f>
        <v>0</v>
      </c>
      <c r="F8" s="332"/>
      <c r="G8" s="2"/>
      <c r="H8" s="2"/>
      <c r="I8" s="2"/>
      <c r="J8" s="2"/>
      <c r="K8" s="2"/>
      <c r="L8" s="2"/>
      <c r="M8" s="2"/>
      <c r="N8" s="2"/>
      <c r="O8" s="2"/>
      <c r="P8" s="2"/>
      <c r="Q8" s="2"/>
      <c r="R8" s="2"/>
      <c r="S8" s="2"/>
      <c r="T8" s="2"/>
      <c r="U8" s="2"/>
      <c r="V8" s="2"/>
      <c r="W8" s="2"/>
      <c r="X8" s="2"/>
      <c r="Y8" s="2"/>
      <c r="Z8" s="2"/>
    </row>
    <row r="9" spans="1:26" ht="12.75" customHeight="1" x14ac:dyDescent="0.2">
      <c r="A9" s="95" t="s">
        <v>109</v>
      </c>
      <c r="B9" s="99">
        <v>0</v>
      </c>
      <c r="C9" s="99">
        <v>0</v>
      </c>
      <c r="D9" s="99">
        <v>0</v>
      </c>
      <c r="E9" s="98">
        <f t="shared" si="0"/>
        <v>0</v>
      </c>
      <c r="F9" s="325"/>
      <c r="G9" s="2"/>
      <c r="H9" s="2"/>
      <c r="I9" s="2"/>
      <c r="J9" s="2"/>
      <c r="K9" s="2"/>
      <c r="L9" s="2"/>
      <c r="M9" s="2"/>
      <c r="N9" s="2"/>
      <c r="O9" s="2"/>
      <c r="P9" s="2"/>
      <c r="Q9" s="2"/>
      <c r="R9" s="2"/>
      <c r="S9" s="2"/>
      <c r="T9" s="2"/>
      <c r="U9" s="2"/>
      <c r="V9" s="2"/>
      <c r="W9" s="2"/>
      <c r="X9" s="2"/>
      <c r="Y9" s="2"/>
      <c r="Z9" s="2"/>
    </row>
    <row r="10" spans="1:26" ht="12.75" customHeight="1" x14ac:dyDescent="0.2">
      <c r="A10" s="95" t="s">
        <v>110</v>
      </c>
      <c r="B10" s="97">
        <v>0</v>
      </c>
      <c r="C10" s="96">
        <v>0</v>
      </c>
      <c r="D10" s="96">
        <v>0</v>
      </c>
      <c r="E10" s="98">
        <f t="shared" si="0"/>
        <v>0</v>
      </c>
      <c r="F10" s="325"/>
      <c r="G10" s="2"/>
      <c r="H10" s="2"/>
      <c r="I10" s="2"/>
      <c r="J10" s="2"/>
      <c r="K10" s="2"/>
      <c r="L10" s="2"/>
      <c r="M10" s="2"/>
      <c r="N10" s="2"/>
      <c r="O10" s="2"/>
      <c r="P10" s="2"/>
      <c r="Q10" s="2"/>
      <c r="R10" s="2"/>
      <c r="S10" s="2"/>
      <c r="T10" s="2"/>
      <c r="U10" s="2"/>
      <c r="V10" s="2"/>
      <c r="W10" s="2"/>
      <c r="X10" s="2"/>
      <c r="Y10" s="2"/>
      <c r="Z10" s="2"/>
    </row>
    <row r="11" spans="1:26" ht="12.75" customHeight="1" x14ac:dyDescent="0.2">
      <c r="A11" s="95" t="s">
        <v>111</v>
      </c>
      <c r="B11" s="96">
        <v>0</v>
      </c>
      <c r="C11" s="96">
        <v>0</v>
      </c>
      <c r="D11" s="96">
        <v>0</v>
      </c>
      <c r="E11" s="98">
        <f t="shared" si="0"/>
        <v>0</v>
      </c>
      <c r="F11" s="325"/>
      <c r="G11" s="2"/>
      <c r="H11" s="2"/>
      <c r="I11" s="2"/>
      <c r="J11" s="2"/>
      <c r="K11" s="2"/>
      <c r="L11" s="2"/>
      <c r="M11" s="2"/>
      <c r="N11" s="2"/>
      <c r="O11" s="2"/>
      <c r="P11" s="2"/>
      <c r="Q11" s="2"/>
      <c r="R11" s="2"/>
      <c r="S11" s="2"/>
      <c r="T11" s="2"/>
      <c r="U11" s="2"/>
      <c r="V11" s="2"/>
      <c r="W11" s="2"/>
      <c r="X11" s="2"/>
      <c r="Y11" s="2"/>
      <c r="Z11" s="2"/>
    </row>
    <row r="12" spans="1:26" ht="12.75" customHeight="1" x14ac:dyDescent="0.2">
      <c r="A12" s="95" t="s">
        <v>112</v>
      </c>
      <c r="B12" s="110">
        <f>B73</f>
        <v>0</v>
      </c>
      <c r="C12" s="96">
        <v>0</v>
      </c>
      <c r="D12" s="96">
        <v>0</v>
      </c>
      <c r="E12" s="98">
        <f t="shared" si="0"/>
        <v>0</v>
      </c>
      <c r="F12" s="325"/>
      <c r="G12" s="2"/>
      <c r="H12" s="2"/>
      <c r="I12" s="2"/>
      <c r="J12" s="2"/>
      <c r="K12" s="2"/>
      <c r="L12" s="2"/>
      <c r="M12" s="2"/>
      <c r="N12" s="2"/>
      <c r="O12" s="2"/>
      <c r="P12" s="2"/>
      <c r="Q12" s="2"/>
      <c r="R12" s="2"/>
      <c r="S12" s="2"/>
      <c r="T12" s="2"/>
      <c r="U12" s="2"/>
      <c r="V12" s="2"/>
      <c r="W12" s="2"/>
      <c r="X12" s="2"/>
      <c r="Y12" s="2"/>
      <c r="Z12" s="2"/>
    </row>
    <row r="13" spans="1:26" ht="12.75" customHeight="1" x14ac:dyDescent="0.2">
      <c r="A13" s="95" t="s">
        <v>113</v>
      </c>
      <c r="B13" s="110">
        <f>100*E5*0.8</f>
        <v>40000</v>
      </c>
      <c r="C13" s="96">
        <v>0</v>
      </c>
      <c r="D13" s="96">
        <v>0</v>
      </c>
      <c r="E13" s="98">
        <f t="shared" si="0"/>
        <v>40000</v>
      </c>
      <c r="F13" s="325"/>
      <c r="G13" s="2"/>
      <c r="H13" s="2"/>
      <c r="I13" s="2"/>
      <c r="J13" s="2"/>
      <c r="K13" s="2"/>
      <c r="L13" s="2"/>
      <c r="M13" s="2"/>
      <c r="N13" s="2"/>
      <c r="O13" s="2"/>
      <c r="P13" s="2"/>
      <c r="Q13" s="2"/>
      <c r="R13" s="2"/>
      <c r="S13" s="2"/>
      <c r="T13" s="2"/>
      <c r="U13" s="2"/>
      <c r="V13" s="2"/>
      <c r="W13" s="2"/>
      <c r="X13" s="2"/>
      <c r="Y13" s="2"/>
      <c r="Z13" s="2"/>
    </row>
    <row r="14" spans="1:26" ht="12.75" customHeight="1" x14ac:dyDescent="0.2">
      <c r="A14" s="101" t="s">
        <v>114</v>
      </c>
      <c r="B14" s="97">
        <v>0</v>
      </c>
      <c r="C14" s="96">
        <v>0</v>
      </c>
      <c r="D14" s="96">
        <v>0</v>
      </c>
      <c r="E14" s="98">
        <f t="shared" si="0"/>
        <v>0</v>
      </c>
      <c r="F14" s="325"/>
      <c r="G14" s="2"/>
      <c r="H14" s="2"/>
      <c r="I14" s="2"/>
      <c r="J14" s="2"/>
      <c r="K14" s="2"/>
      <c r="L14" s="2"/>
      <c r="M14" s="2"/>
      <c r="N14" s="2"/>
      <c r="O14" s="2"/>
      <c r="P14" s="2"/>
      <c r="Q14" s="2"/>
      <c r="R14" s="2"/>
      <c r="S14" s="2"/>
      <c r="T14" s="2"/>
      <c r="U14" s="2"/>
      <c r="V14" s="2"/>
      <c r="W14" s="2"/>
      <c r="X14" s="2"/>
      <c r="Y14" s="2"/>
      <c r="Z14" s="2"/>
    </row>
    <row r="15" spans="1:26" ht="12.75" customHeight="1" x14ac:dyDescent="0.2">
      <c r="A15" s="101" t="s">
        <v>115</v>
      </c>
      <c r="B15" s="99">
        <f>E6*'Page 3-Assumptions'!C6</f>
        <v>0</v>
      </c>
      <c r="C15" s="99">
        <v>0</v>
      </c>
      <c r="D15" s="99">
        <v>0</v>
      </c>
      <c r="E15" s="98">
        <f t="shared" si="0"/>
        <v>0</v>
      </c>
      <c r="F15" s="325"/>
      <c r="G15" s="2"/>
      <c r="H15" s="2"/>
      <c r="I15" s="2"/>
      <c r="J15" s="2"/>
      <c r="K15" s="2"/>
      <c r="L15" s="2"/>
      <c r="M15" s="2"/>
      <c r="N15" s="2"/>
      <c r="O15" s="2"/>
      <c r="P15" s="2"/>
      <c r="Q15" s="2"/>
      <c r="R15" s="2"/>
      <c r="S15" s="2"/>
      <c r="T15" s="2"/>
      <c r="U15" s="2"/>
      <c r="V15" s="2"/>
      <c r="W15" s="2"/>
      <c r="X15" s="2"/>
      <c r="Y15" s="2"/>
      <c r="Z15" s="2"/>
    </row>
    <row r="16" spans="1:26" ht="12.75" customHeight="1" x14ac:dyDescent="0.2">
      <c r="A16" s="101" t="s">
        <v>116</v>
      </c>
      <c r="B16" s="99">
        <f>'Page 3-Assumptions'!C7</f>
        <v>0</v>
      </c>
      <c r="C16" s="99">
        <v>0</v>
      </c>
      <c r="D16" s="99">
        <v>0</v>
      </c>
      <c r="E16" s="98">
        <f t="shared" si="0"/>
        <v>0</v>
      </c>
      <c r="F16" s="325"/>
      <c r="G16" s="2"/>
      <c r="H16" s="2"/>
      <c r="I16" s="2"/>
      <c r="J16" s="2"/>
      <c r="K16" s="2"/>
      <c r="L16" s="2"/>
      <c r="M16" s="2"/>
      <c r="N16" s="2"/>
      <c r="O16" s="2"/>
      <c r="P16" s="2"/>
      <c r="Q16" s="2"/>
      <c r="R16" s="2"/>
      <c r="S16" s="2"/>
      <c r="T16" s="2"/>
      <c r="U16" s="2"/>
      <c r="V16" s="2"/>
      <c r="W16" s="2"/>
      <c r="X16" s="2"/>
      <c r="Y16" s="2"/>
      <c r="Z16" s="2"/>
    </row>
    <row r="17" spans="1:26" ht="12.75" customHeight="1" x14ac:dyDescent="0.2">
      <c r="A17" s="95" t="s">
        <v>117</v>
      </c>
      <c r="B17" s="99">
        <v>0</v>
      </c>
      <c r="C17" s="99" t="str">
        <f>'Page 3-Assumptions'!$C$8</f>
        <v>Not eligible</v>
      </c>
      <c r="D17" s="99">
        <v>0</v>
      </c>
      <c r="E17" s="98">
        <f t="shared" si="0"/>
        <v>0</v>
      </c>
      <c r="F17" s="325"/>
      <c r="G17" s="2"/>
      <c r="H17" s="2"/>
      <c r="I17" s="2"/>
      <c r="J17" s="2"/>
      <c r="K17" s="2"/>
      <c r="L17" s="2"/>
      <c r="M17" s="2"/>
      <c r="N17" s="2"/>
      <c r="O17" s="2"/>
      <c r="P17" s="2"/>
      <c r="Q17" s="2"/>
      <c r="R17" s="2"/>
      <c r="S17" s="2"/>
      <c r="T17" s="2"/>
      <c r="U17" s="2"/>
      <c r="V17" s="2"/>
      <c r="W17" s="2"/>
      <c r="X17" s="2"/>
      <c r="Y17" s="2"/>
      <c r="Z17" s="2"/>
    </row>
    <row r="18" spans="1:26" ht="12.75" customHeight="1" x14ac:dyDescent="0.2">
      <c r="A18" s="95" t="s">
        <v>55</v>
      </c>
      <c r="B18" s="99">
        <f>'Page 3-Assumptions'!C9</f>
        <v>500</v>
      </c>
      <c r="C18" s="99">
        <v>0</v>
      </c>
      <c r="D18" s="99">
        <v>0</v>
      </c>
      <c r="E18" s="98">
        <f t="shared" si="0"/>
        <v>500</v>
      </c>
      <c r="F18" s="325"/>
      <c r="G18" s="2"/>
      <c r="H18" s="2"/>
      <c r="I18" s="2"/>
      <c r="J18" s="2"/>
      <c r="K18" s="2"/>
      <c r="L18" s="2"/>
      <c r="M18" s="2"/>
      <c r="N18" s="2"/>
      <c r="O18" s="2"/>
      <c r="P18" s="2"/>
      <c r="Q18" s="2"/>
      <c r="R18" s="2"/>
      <c r="S18" s="2"/>
      <c r="T18" s="2"/>
      <c r="U18" s="2"/>
      <c r="V18" s="2"/>
      <c r="W18" s="2"/>
      <c r="X18" s="2"/>
      <c r="Y18" s="2"/>
      <c r="Z18" s="2"/>
    </row>
    <row r="19" spans="1:26" ht="12.75" customHeight="1" x14ac:dyDescent="0.2">
      <c r="A19" s="95" t="s">
        <v>118</v>
      </c>
      <c r="B19" s="97">
        <v>0</v>
      </c>
      <c r="C19" s="96">
        <v>0</v>
      </c>
      <c r="D19" s="96">
        <v>0</v>
      </c>
      <c r="E19" s="98">
        <f t="shared" si="0"/>
        <v>0</v>
      </c>
      <c r="F19" s="325"/>
      <c r="G19" s="2"/>
      <c r="H19" s="2"/>
      <c r="I19" s="2"/>
      <c r="J19" s="2"/>
      <c r="K19" s="2"/>
      <c r="L19" s="2"/>
      <c r="M19" s="2"/>
      <c r="N19" s="2"/>
      <c r="O19" s="2"/>
      <c r="P19" s="2"/>
      <c r="Q19" s="2"/>
      <c r="R19" s="2"/>
      <c r="S19" s="2"/>
      <c r="T19" s="2"/>
      <c r="U19" s="2"/>
      <c r="V19" s="2"/>
      <c r="W19" s="2"/>
      <c r="X19" s="2"/>
      <c r="Y19" s="2"/>
      <c r="Z19" s="2"/>
    </row>
    <row r="20" spans="1:26" ht="12.75" customHeight="1" x14ac:dyDescent="0.2">
      <c r="A20" s="95" t="s">
        <v>56</v>
      </c>
      <c r="B20" s="99" t="str">
        <f>'Page 3-Assumptions'!C10</f>
        <v>Not eligible</v>
      </c>
      <c r="C20" s="99">
        <v>0</v>
      </c>
      <c r="D20" s="99">
        <v>0</v>
      </c>
      <c r="E20" s="98">
        <f t="shared" si="0"/>
        <v>0</v>
      </c>
      <c r="F20" s="325"/>
      <c r="G20" s="2"/>
      <c r="H20" s="2"/>
      <c r="I20" s="2"/>
      <c r="J20" s="2"/>
      <c r="K20" s="2"/>
      <c r="L20" s="2"/>
      <c r="M20" s="2"/>
      <c r="N20" s="2"/>
      <c r="O20" s="2"/>
      <c r="P20" s="2"/>
      <c r="Q20" s="2"/>
      <c r="R20" s="2"/>
      <c r="S20" s="2"/>
      <c r="T20" s="2"/>
      <c r="U20" s="2"/>
      <c r="V20" s="2"/>
      <c r="W20" s="2"/>
      <c r="X20" s="2"/>
      <c r="Y20" s="2"/>
      <c r="Z20" s="2"/>
    </row>
    <row r="21" spans="1:26" ht="12.75" customHeight="1" x14ac:dyDescent="0.2">
      <c r="A21" s="95" t="s">
        <v>235</v>
      </c>
      <c r="B21" s="99">
        <f>'Page 3-Assumptions'!C11</f>
        <v>0</v>
      </c>
      <c r="C21" s="99">
        <v>0</v>
      </c>
      <c r="D21" s="99">
        <v>0</v>
      </c>
      <c r="E21" s="98"/>
      <c r="F21" s="325"/>
      <c r="G21" s="2"/>
      <c r="H21" s="2"/>
      <c r="I21" s="2"/>
      <c r="J21" s="2"/>
      <c r="K21" s="2"/>
      <c r="L21" s="2"/>
      <c r="M21" s="2"/>
      <c r="N21" s="2"/>
      <c r="O21" s="2"/>
      <c r="P21" s="2"/>
      <c r="Q21" s="2"/>
      <c r="R21" s="2"/>
      <c r="S21" s="2"/>
      <c r="T21" s="2"/>
      <c r="U21" s="2"/>
      <c r="V21" s="2"/>
      <c r="W21" s="2"/>
      <c r="X21" s="2"/>
      <c r="Y21" s="2"/>
      <c r="Z21" s="2"/>
    </row>
    <row r="22" spans="1:26" ht="12.75" customHeight="1" x14ac:dyDescent="0.2">
      <c r="A22" s="95" t="s">
        <v>58</v>
      </c>
      <c r="B22" s="99">
        <f>'Page 3-Assumptions'!C12*0</f>
        <v>0</v>
      </c>
      <c r="C22" s="99" t="b">
        <f>'Page 3-Assumptions'!$C$12</f>
        <v>0</v>
      </c>
      <c r="D22" s="99">
        <v>0</v>
      </c>
      <c r="E22" s="98">
        <f t="shared" si="0"/>
        <v>0</v>
      </c>
      <c r="F22" s="325"/>
      <c r="G22" s="2"/>
      <c r="H22" s="2"/>
      <c r="I22" s="2"/>
      <c r="J22" s="2"/>
      <c r="K22" s="2"/>
      <c r="L22" s="2"/>
      <c r="M22" s="2"/>
      <c r="N22" s="2"/>
      <c r="O22" s="2"/>
      <c r="P22" s="2"/>
      <c r="Q22" s="2"/>
      <c r="R22" s="2"/>
      <c r="S22" s="2"/>
      <c r="T22" s="2"/>
      <c r="U22" s="2"/>
      <c r="V22" s="2"/>
      <c r="W22" s="2"/>
      <c r="X22" s="2"/>
      <c r="Y22" s="2"/>
      <c r="Z22" s="2"/>
    </row>
    <row r="23" spans="1:26" ht="12.75" customHeight="1" x14ac:dyDescent="0.2">
      <c r="A23" s="95" t="s">
        <v>119</v>
      </c>
      <c r="B23" s="99">
        <f>'Page 3-Assumptions'!C13*0</f>
        <v>0</v>
      </c>
      <c r="C23" s="99">
        <f>'Page 3-Assumptions'!$C$13</f>
        <v>0</v>
      </c>
      <c r="D23" s="99">
        <v>0</v>
      </c>
      <c r="E23" s="98">
        <f t="shared" si="0"/>
        <v>0</v>
      </c>
      <c r="F23" s="325"/>
      <c r="G23" s="2"/>
      <c r="H23" s="2"/>
      <c r="I23" s="2"/>
      <c r="J23" s="2"/>
      <c r="K23" s="2"/>
      <c r="L23" s="2"/>
      <c r="M23" s="2"/>
      <c r="N23" s="2"/>
      <c r="O23" s="2"/>
      <c r="P23" s="2"/>
      <c r="Q23" s="2"/>
      <c r="R23" s="2"/>
      <c r="S23" s="2"/>
      <c r="T23" s="2"/>
      <c r="U23" s="2"/>
      <c r="V23" s="2"/>
      <c r="W23" s="2"/>
      <c r="X23" s="2"/>
      <c r="Y23" s="2"/>
      <c r="Z23" s="2"/>
    </row>
    <row r="24" spans="1:26" ht="12.75" customHeight="1" x14ac:dyDescent="0.2">
      <c r="A24" s="130" t="s">
        <v>62</v>
      </c>
      <c r="B24" s="99" t="str">
        <f>'Page 3-Assumptions'!C14</f>
        <v>Not eligible</v>
      </c>
      <c r="C24" s="99" t="str">
        <f>'Page 3-Assumptions'!$C$14</f>
        <v>Not eligible</v>
      </c>
      <c r="D24" s="99">
        <v>0</v>
      </c>
      <c r="E24" s="98">
        <f t="shared" si="0"/>
        <v>0</v>
      </c>
      <c r="F24" s="325"/>
      <c r="G24" s="2"/>
      <c r="H24" s="2"/>
      <c r="I24" s="2"/>
      <c r="J24" s="2"/>
      <c r="K24" s="2"/>
      <c r="L24" s="2"/>
      <c r="M24" s="2"/>
      <c r="N24" s="2"/>
      <c r="O24" s="2"/>
      <c r="P24" s="2"/>
      <c r="Q24" s="2"/>
      <c r="R24" s="2"/>
      <c r="S24" s="2"/>
      <c r="T24" s="2"/>
      <c r="U24" s="2"/>
      <c r="V24" s="2"/>
      <c r="W24" s="2"/>
      <c r="X24" s="2"/>
      <c r="Y24" s="2"/>
      <c r="Z24" s="2"/>
    </row>
    <row r="25" spans="1:26" ht="12.75" customHeight="1" x14ac:dyDescent="0.2">
      <c r="A25" s="95" t="s">
        <v>227</v>
      </c>
      <c r="B25" s="99">
        <v>0</v>
      </c>
      <c r="C25" s="99">
        <f>'Page 3-Assumptions'!$C15</f>
        <v>1500</v>
      </c>
      <c r="D25" s="99">
        <v>0</v>
      </c>
      <c r="E25" s="98">
        <f t="shared" si="0"/>
        <v>1500</v>
      </c>
      <c r="F25" s="325"/>
      <c r="G25" s="2"/>
      <c r="H25" s="2"/>
      <c r="I25" s="2"/>
      <c r="J25" s="2"/>
      <c r="K25" s="2"/>
      <c r="L25" s="2"/>
      <c r="M25" s="2"/>
      <c r="N25" s="2"/>
      <c r="O25" s="2"/>
      <c r="P25" s="2"/>
      <c r="Q25" s="2"/>
      <c r="R25" s="2"/>
      <c r="S25" s="2"/>
      <c r="T25" s="2"/>
      <c r="U25" s="2"/>
      <c r="V25" s="2"/>
      <c r="W25" s="2"/>
      <c r="X25" s="2"/>
      <c r="Y25" s="2"/>
      <c r="Z25" s="2"/>
    </row>
    <row r="26" spans="1:26" ht="12.75" customHeight="1" x14ac:dyDescent="0.2">
      <c r="A26" s="130" t="s">
        <v>120</v>
      </c>
      <c r="B26" s="96">
        <v>0</v>
      </c>
      <c r="C26" s="96">
        <v>0</v>
      </c>
      <c r="D26" s="96">
        <v>0</v>
      </c>
      <c r="E26" s="98">
        <f t="shared" si="0"/>
        <v>0</v>
      </c>
      <c r="F26" s="325"/>
      <c r="G26" s="2"/>
      <c r="H26" s="2"/>
      <c r="I26" s="2"/>
      <c r="J26" s="2"/>
      <c r="K26" s="2"/>
      <c r="L26" s="2"/>
      <c r="M26" s="2"/>
      <c r="N26" s="2"/>
      <c r="O26" s="2"/>
      <c r="P26" s="2"/>
      <c r="Q26" s="2"/>
      <c r="R26" s="2"/>
      <c r="S26" s="2"/>
      <c r="T26" s="2"/>
      <c r="U26" s="2"/>
      <c r="V26" s="2"/>
      <c r="W26" s="2"/>
      <c r="X26" s="2"/>
      <c r="Y26" s="2"/>
      <c r="Z26" s="2"/>
    </row>
    <row r="27" spans="1:26" ht="12.75" customHeight="1" x14ac:dyDescent="0.2">
      <c r="A27" s="130" t="s">
        <v>121</v>
      </c>
      <c r="B27" s="99">
        <v>0</v>
      </c>
      <c r="C27" s="99">
        <v>0</v>
      </c>
      <c r="D27" s="99">
        <f>'Support-CDE start-up grant'!C4</f>
        <v>0</v>
      </c>
      <c r="E27" s="98">
        <f t="shared" si="0"/>
        <v>0</v>
      </c>
      <c r="F27" s="325"/>
      <c r="G27" s="2"/>
      <c r="H27" s="2"/>
      <c r="I27" s="2"/>
      <c r="J27" s="2"/>
      <c r="K27" s="2"/>
      <c r="L27" s="2"/>
      <c r="M27" s="2"/>
      <c r="N27" s="2"/>
      <c r="O27" s="2"/>
      <c r="P27" s="2"/>
      <c r="Q27" s="2"/>
      <c r="R27" s="2"/>
      <c r="S27" s="2"/>
      <c r="T27" s="2"/>
      <c r="U27" s="2"/>
      <c r="V27" s="2"/>
      <c r="W27" s="2"/>
      <c r="X27" s="2"/>
      <c r="Y27" s="2"/>
      <c r="Z27" s="2"/>
    </row>
    <row r="28" spans="1:26" ht="12.75" customHeight="1" x14ac:dyDescent="0.2">
      <c r="A28" s="130" t="s">
        <v>51</v>
      </c>
      <c r="B28" s="99">
        <f>'Page 3-Assumptions'!C5*E6</f>
        <v>0</v>
      </c>
      <c r="C28" s="99">
        <v>0</v>
      </c>
      <c r="D28" s="99"/>
      <c r="E28" s="98">
        <f t="shared" si="0"/>
        <v>0</v>
      </c>
      <c r="F28" s="325"/>
      <c r="G28" s="2"/>
      <c r="H28" s="2"/>
      <c r="I28" s="2"/>
      <c r="J28" s="2"/>
      <c r="K28" s="2"/>
      <c r="L28" s="2"/>
      <c r="M28" s="2"/>
      <c r="N28" s="2"/>
      <c r="O28" s="2"/>
      <c r="P28" s="2"/>
      <c r="Q28" s="2"/>
      <c r="R28" s="2"/>
      <c r="S28" s="2"/>
      <c r="T28" s="2"/>
      <c r="U28" s="2"/>
      <c r="V28" s="2"/>
      <c r="W28" s="2"/>
      <c r="X28" s="2"/>
      <c r="Y28" s="2"/>
      <c r="Z28" s="2"/>
    </row>
    <row r="29" spans="1:26" ht="12.75" customHeight="1" x14ac:dyDescent="0.2">
      <c r="A29" s="103" t="s">
        <v>122</v>
      </c>
      <c r="B29" s="104">
        <f>SUM(B8:B28)</f>
        <v>40500</v>
      </c>
      <c r="C29" s="104">
        <f>SUM(C8:C28)</f>
        <v>1500</v>
      </c>
      <c r="D29" s="104">
        <f>SUM(D8:D28)</f>
        <v>0</v>
      </c>
      <c r="E29" s="104">
        <f>SUM(E8:E28)</f>
        <v>42000</v>
      </c>
      <c r="F29" s="325"/>
      <c r="G29" s="2"/>
      <c r="H29" s="2"/>
      <c r="I29" s="2"/>
      <c r="J29" s="2"/>
      <c r="K29" s="2"/>
      <c r="L29" s="2"/>
      <c r="M29" s="2"/>
      <c r="N29" s="2"/>
      <c r="O29" s="2"/>
      <c r="P29" s="2"/>
      <c r="Q29" s="2"/>
      <c r="R29" s="2"/>
      <c r="S29" s="2"/>
      <c r="T29" s="2"/>
      <c r="U29" s="2"/>
      <c r="V29" s="2"/>
      <c r="W29" s="2"/>
      <c r="X29" s="2"/>
      <c r="Y29" s="2"/>
      <c r="Z29" s="2"/>
    </row>
    <row r="30" spans="1:26" ht="12.75" customHeight="1" x14ac:dyDescent="0.2">
      <c r="A30" s="105"/>
      <c r="B30" s="131"/>
      <c r="C30" s="131"/>
      <c r="D30" s="131"/>
      <c r="E30" s="132"/>
      <c r="F30" s="325"/>
      <c r="G30" s="2"/>
      <c r="H30" s="2"/>
      <c r="I30" s="2"/>
      <c r="J30" s="2"/>
      <c r="K30" s="2"/>
      <c r="L30" s="2"/>
      <c r="M30" s="2"/>
      <c r="N30" s="2"/>
      <c r="O30" s="2"/>
      <c r="P30" s="2"/>
      <c r="Q30" s="2"/>
      <c r="R30" s="2"/>
      <c r="S30" s="2"/>
      <c r="T30" s="2"/>
      <c r="U30" s="2"/>
      <c r="V30" s="2"/>
      <c r="W30" s="2"/>
      <c r="X30" s="2"/>
      <c r="Y30" s="2"/>
      <c r="Z30" s="2"/>
    </row>
    <row r="31" spans="1:26" ht="12.75" customHeight="1" x14ac:dyDescent="0.2">
      <c r="A31" s="108" t="s">
        <v>65</v>
      </c>
      <c r="B31" s="99">
        <v>0</v>
      </c>
      <c r="C31" s="99">
        <v>0</v>
      </c>
      <c r="D31" s="99">
        <v>0</v>
      </c>
      <c r="E31" s="98"/>
      <c r="F31" s="325"/>
      <c r="G31" s="2"/>
      <c r="H31" s="2"/>
      <c r="I31" s="2"/>
      <c r="J31" s="2"/>
      <c r="K31" s="2"/>
      <c r="L31" s="2"/>
      <c r="M31" s="2"/>
      <c r="N31" s="2"/>
      <c r="O31" s="2"/>
      <c r="P31" s="2"/>
      <c r="Q31" s="2"/>
      <c r="R31" s="2"/>
      <c r="S31" s="2"/>
      <c r="T31" s="2"/>
      <c r="U31" s="2"/>
      <c r="V31" s="2"/>
      <c r="W31" s="2"/>
      <c r="X31" s="2"/>
      <c r="Y31" s="2"/>
      <c r="Z31" s="2"/>
    </row>
    <row r="32" spans="1:26" ht="12.75" customHeight="1" x14ac:dyDescent="0.2">
      <c r="A32" s="95" t="s">
        <v>123</v>
      </c>
      <c r="B32" s="99">
        <f>'Page 2-Staffing Plan'!C32-(C32+D32)</f>
        <v>504700</v>
      </c>
      <c r="C32" s="96">
        <v>0</v>
      </c>
      <c r="D32" s="96">
        <v>0</v>
      </c>
      <c r="E32" s="98">
        <f t="shared" ref="E32:E74" si="1">SUM(B32:D32)</f>
        <v>504700</v>
      </c>
      <c r="F32" s="325"/>
      <c r="G32" s="2"/>
      <c r="H32" s="2"/>
      <c r="I32" s="2"/>
      <c r="J32" s="2"/>
      <c r="K32" s="2"/>
      <c r="L32" s="2"/>
      <c r="M32" s="2"/>
      <c r="N32" s="2"/>
      <c r="O32" s="2"/>
      <c r="P32" s="2"/>
      <c r="Q32" s="2"/>
      <c r="R32" s="2"/>
      <c r="S32" s="2"/>
      <c r="T32" s="2"/>
      <c r="U32" s="2"/>
      <c r="V32" s="2"/>
      <c r="W32" s="2"/>
      <c r="X32" s="2"/>
      <c r="Y32" s="2"/>
      <c r="Z32" s="2"/>
    </row>
    <row r="33" spans="1:26" ht="12.75" customHeight="1" x14ac:dyDescent="0.2">
      <c r="A33" s="95" t="s">
        <v>124</v>
      </c>
      <c r="B33" s="99">
        <f>('Page 3-Assumptions'!B29* 'Page 3-Assumptions'!B30)*('Page 2-Staffing Plan'!C15)*1</f>
        <v>0</v>
      </c>
      <c r="C33" s="96">
        <v>0</v>
      </c>
      <c r="D33" s="96">
        <v>0</v>
      </c>
      <c r="E33" s="98">
        <f t="shared" si="1"/>
        <v>0</v>
      </c>
      <c r="F33" s="325"/>
      <c r="G33" s="2"/>
      <c r="H33" s="2"/>
      <c r="I33" s="2"/>
      <c r="J33" s="2"/>
      <c r="K33" s="2"/>
      <c r="L33" s="2"/>
      <c r="M33" s="2"/>
      <c r="N33" s="2"/>
      <c r="O33" s="2"/>
      <c r="P33" s="2"/>
      <c r="Q33" s="2"/>
      <c r="R33" s="2"/>
      <c r="S33" s="2"/>
      <c r="T33" s="2"/>
      <c r="U33" s="2"/>
      <c r="V33" s="2"/>
      <c r="W33" s="2"/>
      <c r="X33" s="2"/>
      <c r="Y33" s="2"/>
      <c r="Z33" s="2"/>
    </row>
    <row r="34" spans="1:26" ht="12.75" customHeight="1" x14ac:dyDescent="0.2">
      <c r="A34" s="95" t="s">
        <v>125</v>
      </c>
      <c r="B34" s="133">
        <f>((E32+E33)*1.45%)-C34</f>
        <v>7318.15</v>
      </c>
      <c r="C34" s="99">
        <f>ROUND((C32+C33)*1.45%,0)</f>
        <v>0</v>
      </c>
      <c r="D34" s="96">
        <v>0</v>
      </c>
      <c r="E34" s="98">
        <f t="shared" si="1"/>
        <v>7318.15</v>
      </c>
      <c r="F34" s="325"/>
      <c r="G34" s="2"/>
      <c r="H34" s="2"/>
      <c r="I34" s="2"/>
      <c r="J34" s="2"/>
      <c r="K34" s="2"/>
      <c r="L34" s="2"/>
      <c r="M34" s="2"/>
      <c r="N34" s="2"/>
      <c r="O34" s="2"/>
      <c r="P34" s="2"/>
      <c r="Q34" s="2"/>
      <c r="R34" s="2"/>
      <c r="S34" s="2"/>
      <c r="T34" s="2"/>
      <c r="U34" s="2"/>
      <c r="V34" s="2"/>
      <c r="W34" s="2"/>
      <c r="X34" s="2"/>
      <c r="Y34" s="2"/>
      <c r="Z34" s="2"/>
    </row>
    <row r="35" spans="1:26" ht="12.75" customHeight="1" x14ac:dyDescent="0.2">
      <c r="A35" s="95" t="s">
        <v>126</v>
      </c>
      <c r="B35" s="99">
        <v>0</v>
      </c>
      <c r="C35" s="96">
        <v>0</v>
      </c>
      <c r="D35" s="96">
        <v>0</v>
      </c>
      <c r="E35" s="98">
        <f t="shared" si="1"/>
        <v>0</v>
      </c>
      <c r="F35" s="325"/>
      <c r="G35" s="2"/>
      <c r="H35" s="2"/>
      <c r="I35" s="2"/>
      <c r="J35" s="2"/>
      <c r="K35" s="2"/>
      <c r="L35" s="2"/>
      <c r="M35" s="2"/>
      <c r="N35" s="2"/>
      <c r="O35" s="2"/>
      <c r="P35" s="2"/>
      <c r="Q35" s="2"/>
      <c r="R35" s="2"/>
      <c r="S35" s="2"/>
      <c r="T35" s="2"/>
      <c r="U35" s="2"/>
      <c r="V35" s="2"/>
      <c r="W35" s="2"/>
      <c r="X35" s="2"/>
      <c r="Y35" s="2"/>
      <c r="Z35" s="2"/>
    </row>
    <row r="36" spans="1:26" ht="12.75" customHeight="1" x14ac:dyDescent="0.2">
      <c r="A36" s="95" t="s">
        <v>127</v>
      </c>
      <c r="B36" s="99">
        <f>((E32+E33)*'Page 3-Assumptions'!C21)-C36</f>
        <v>102958.79999999999</v>
      </c>
      <c r="C36" s="96">
        <v>0</v>
      </c>
      <c r="D36" s="96">
        <v>0</v>
      </c>
      <c r="E36" s="98">
        <f t="shared" si="1"/>
        <v>102958.79999999999</v>
      </c>
      <c r="F36" s="325"/>
      <c r="G36" s="2"/>
      <c r="H36" s="2"/>
      <c r="I36" s="2"/>
      <c r="J36" s="2"/>
      <c r="K36" s="2"/>
      <c r="L36" s="2"/>
      <c r="M36" s="2"/>
      <c r="N36" s="2"/>
      <c r="O36" s="2"/>
      <c r="P36" s="2"/>
      <c r="Q36" s="2"/>
      <c r="R36" s="2"/>
      <c r="S36" s="2"/>
      <c r="T36" s="2"/>
      <c r="U36" s="2"/>
      <c r="V36" s="2"/>
      <c r="W36" s="2"/>
      <c r="X36" s="2"/>
      <c r="Y36" s="2"/>
      <c r="Z36" s="2"/>
    </row>
    <row r="37" spans="1:26" ht="12.75" customHeight="1" x14ac:dyDescent="0.2">
      <c r="A37" s="95" t="s">
        <v>128</v>
      </c>
      <c r="B37" s="99">
        <f>(('Page 3-Assumptions'!B31*1.05*('Page 2-Staffing Plan'!C37)))</f>
        <v>0</v>
      </c>
      <c r="C37" s="96">
        <v>0</v>
      </c>
      <c r="D37" s="96">
        <v>0</v>
      </c>
      <c r="E37" s="98">
        <f t="shared" si="1"/>
        <v>0</v>
      </c>
      <c r="F37" s="325"/>
      <c r="G37" s="2"/>
      <c r="H37" s="2"/>
      <c r="I37" s="2"/>
      <c r="J37" s="2"/>
      <c r="K37" s="2"/>
      <c r="L37" s="2"/>
      <c r="M37" s="2"/>
      <c r="N37" s="2"/>
      <c r="O37" s="2"/>
      <c r="P37" s="2"/>
      <c r="Q37" s="2"/>
      <c r="R37" s="2"/>
      <c r="S37" s="2"/>
      <c r="T37" s="2"/>
      <c r="U37" s="2"/>
      <c r="V37" s="2"/>
      <c r="W37" s="2"/>
      <c r="X37" s="2"/>
      <c r="Y37" s="2"/>
      <c r="Z37" s="2"/>
    </row>
    <row r="38" spans="1:26" ht="12.75" customHeight="1" x14ac:dyDescent="0.2">
      <c r="A38" s="95" t="s">
        <v>129</v>
      </c>
      <c r="B38" s="99">
        <f>'Page 3-Assumptions'!B32*'Page 2-Staffing Plan'!C37</f>
        <v>0</v>
      </c>
      <c r="C38" s="96">
        <v>0</v>
      </c>
      <c r="D38" s="96">
        <v>0</v>
      </c>
      <c r="E38" s="98">
        <f t="shared" si="1"/>
        <v>0</v>
      </c>
      <c r="F38" s="325"/>
      <c r="G38" s="2"/>
      <c r="H38" s="2"/>
      <c r="I38" s="2"/>
      <c r="J38" s="2"/>
      <c r="K38" s="2"/>
      <c r="L38" s="2"/>
      <c r="M38" s="2"/>
      <c r="N38" s="2"/>
      <c r="O38" s="2"/>
      <c r="P38" s="2"/>
      <c r="Q38" s="2"/>
      <c r="R38" s="2"/>
      <c r="S38" s="2"/>
      <c r="T38" s="2"/>
      <c r="U38" s="2"/>
      <c r="V38" s="2"/>
      <c r="W38" s="2"/>
      <c r="X38" s="2"/>
      <c r="Y38" s="2"/>
      <c r="Z38" s="2"/>
    </row>
    <row r="39" spans="1:26" ht="12.75" customHeight="1" x14ac:dyDescent="0.2">
      <c r="A39" s="101" t="s">
        <v>130</v>
      </c>
      <c r="B39" s="99">
        <f>'Page 3-Assumptions'!$B$33*'Page 2-Staffing Plan'!C37</f>
        <v>0</v>
      </c>
      <c r="C39" s="96">
        <v>0</v>
      </c>
      <c r="D39" s="96">
        <v>0</v>
      </c>
      <c r="E39" s="98">
        <f t="shared" si="1"/>
        <v>0</v>
      </c>
      <c r="F39" s="325"/>
      <c r="G39" s="2"/>
      <c r="H39" s="2"/>
      <c r="I39" s="2"/>
      <c r="J39" s="2"/>
      <c r="K39" s="2"/>
      <c r="L39" s="2"/>
      <c r="M39" s="2"/>
      <c r="N39" s="2"/>
      <c r="O39" s="2"/>
      <c r="P39" s="2"/>
      <c r="Q39" s="2"/>
      <c r="R39" s="2"/>
      <c r="S39" s="2"/>
      <c r="T39" s="2"/>
      <c r="U39" s="2"/>
      <c r="V39" s="2"/>
      <c r="W39" s="2"/>
      <c r="X39" s="2"/>
      <c r="Y39" s="2"/>
      <c r="Z39" s="2"/>
    </row>
    <row r="40" spans="1:26" ht="12.75" customHeight="1" x14ac:dyDescent="0.2">
      <c r="A40" s="95" t="s">
        <v>131</v>
      </c>
      <c r="B40" s="99">
        <v>0</v>
      </c>
      <c r="C40" s="97">
        <v>0</v>
      </c>
      <c r="D40" s="96">
        <v>0</v>
      </c>
      <c r="E40" s="98">
        <f t="shared" si="1"/>
        <v>0</v>
      </c>
      <c r="F40" s="325"/>
      <c r="G40" s="2"/>
      <c r="H40" s="2"/>
      <c r="I40" s="2"/>
      <c r="J40" s="2"/>
      <c r="K40" s="2"/>
      <c r="L40" s="2"/>
      <c r="M40" s="2"/>
      <c r="N40" s="2"/>
      <c r="O40" s="2"/>
      <c r="P40" s="2"/>
      <c r="Q40" s="2"/>
      <c r="R40" s="2"/>
      <c r="S40" s="2"/>
      <c r="T40" s="2"/>
      <c r="U40" s="2"/>
      <c r="V40" s="2"/>
      <c r="W40" s="2"/>
      <c r="X40" s="2"/>
      <c r="Y40" s="2"/>
      <c r="Z40" s="2"/>
    </row>
    <row r="41" spans="1:26" ht="12.75" customHeight="1" x14ac:dyDescent="0.2">
      <c r="A41" s="101" t="s">
        <v>132</v>
      </c>
      <c r="B41" s="99">
        <f>('Page 3-Assumptions'!$B$35*'Page 2-Staffing Plan'!C37)</f>
        <v>0</v>
      </c>
      <c r="C41" s="96">
        <v>0</v>
      </c>
      <c r="D41" s="96">
        <v>0</v>
      </c>
      <c r="E41" s="98">
        <f t="shared" si="1"/>
        <v>0</v>
      </c>
      <c r="F41" s="325"/>
      <c r="G41" s="2" t="s">
        <v>24</v>
      </c>
      <c r="H41" s="2"/>
      <c r="I41" s="2"/>
      <c r="J41" s="2"/>
      <c r="K41" s="2"/>
      <c r="L41" s="2"/>
      <c r="M41" s="2"/>
      <c r="N41" s="2"/>
      <c r="O41" s="2"/>
      <c r="P41" s="2"/>
      <c r="Q41" s="2"/>
      <c r="R41" s="2"/>
      <c r="S41" s="2"/>
      <c r="T41" s="2"/>
      <c r="U41" s="2"/>
      <c r="V41" s="2"/>
      <c r="W41" s="2"/>
      <c r="X41" s="2"/>
      <c r="Y41" s="2"/>
      <c r="Z41" s="2"/>
    </row>
    <row r="42" spans="1:26" ht="12.75" customHeight="1" x14ac:dyDescent="0.2">
      <c r="A42" s="101" t="s">
        <v>133</v>
      </c>
      <c r="B42" s="99">
        <v>0</v>
      </c>
      <c r="C42" s="96">
        <v>0</v>
      </c>
      <c r="D42" s="96">
        <v>0</v>
      </c>
      <c r="E42" s="98">
        <f t="shared" si="1"/>
        <v>0</v>
      </c>
      <c r="F42" s="325"/>
      <c r="G42" s="2"/>
      <c r="H42" s="2"/>
      <c r="I42" s="2"/>
      <c r="J42" s="2"/>
      <c r="K42" s="2"/>
      <c r="L42" s="2"/>
      <c r="M42" s="2"/>
      <c r="N42" s="2"/>
      <c r="O42" s="2"/>
      <c r="P42" s="2"/>
      <c r="Q42" s="2"/>
      <c r="R42" s="2"/>
      <c r="S42" s="2"/>
      <c r="T42" s="2"/>
      <c r="U42" s="2"/>
      <c r="V42" s="2"/>
      <c r="W42" s="2"/>
      <c r="X42" s="2"/>
      <c r="Y42" s="2"/>
      <c r="Z42" s="2"/>
    </row>
    <row r="43" spans="1:26" ht="12.75" customHeight="1" x14ac:dyDescent="0.2">
      <c r="A43" s="95" t="s">
        <v>134</v>
      </c>
      <c r="B43" s="99">
        <f>E5*'Page 3-Assumptions'!$B$36</f>
        <v>0</v>
      </c>
      <c r="C43" s="96">
        <v>0</v>
      </c>
      <c r="D43" s="96">
        <v>0</v>
      </c>
      <c r="E43" s="98">
        <f t="shared" si="1"/>
        <v>0</v>
      </c>
      <c r="F43" s="325"/>
      <c r="G43" s="2"/>
      <c r="H43" s="2"/>
      <c r="I43" s="2"/>
      <c r="J43" s="2"/>
      <c r="K43" s="2"/>
      <c r="L43" s="2"/>
      <c r="M43" s="2" t="s">
        <v>171</v>
      </c>
      <c r="N43" s="2"/>
      <c r="O43" s="2"/>
      <c r="P43" s="2"/>
      <c r="Q43" s="2"/>
      <c r="R43" s="2"/>
      <c r="S43" s="2"/>
      <c r="T43" s="2"/>
      <c r="U43" s="2"/>
      <c r="V43" s="2"/>
      <c r="W43" s="2"/>
      <c r="X43" s="2"/>
      <c r="Y43" s="2"/>
      <c r="Z43" s="2"/>
    </row>
    <row r="44" spans="1:26" ht="12.75" customHeight="1" x14ac:dyDescent="0.2">
      <c r="A44" s="101" t="s">
        <v>135</v>
      </c>
      <c r="B44" s="97">
        <f>5000*0</f>
        <v>0</v>
      </c>
      <c r="C44" s="96">
        <v>0</v>
      </c>
      <c r="D44" s="96">
        <f>'Support-CDE start-up grant'!C11</f>
        <v>0</v>
      </c>
      <c r="E44" s="98">
        <f t="shared" si="1"/>
        <v>0</v>
      </c>
      <c r="F44" s="325"/>
      <c r="G44" s="2"/>
      <c r="H44" s="2"/>
      <c r="I44" s="2"/>
      <c r="J44" s="2"/>
      <c r="K44" s="2"/>
      <c r="L44" s="2"/>
      <c r="M44" s="2"/>
      <c r="N44" s="2"/>
      <c r="O44" s="2"/>
      <c r="P44" s="2"/>
      <c r="Q44" s="2"/>
      <c r="R44" s="2"/>
      <c r="S44" s="2"/>
      <c r="T44" s="2"/>
      <c r="U44" s="2"/>
      <c r="V44" s="2"/>
      <c r="W44" s="2"/>
      <c r="X44" s="2"/>
      <c r="Y44" s="2"/>
      <c r="Z44" s="2"/>
    </row>
    <row r="45" spans="1:26" ht="12.75" customHeight="1" x14ac:dyDescent="0.2">
      <c r="A45" s="101" t="s">
        <v>136</v>
      </c>
      <c r="B45" s="97"/>
      <c r="C45" s="96">
        <v>0</v>
      </c>
      <c r="D45" s="96">
        <f>'Support-CDE start-up grant'!C10</f>
        <v>0</v>
      </c>
      <c r="E45" s="98">
        <f t="shared" si="1"/>
        <v>0</v>
      </c>
      <c r="F45" s="325"/>
      <c r="G45" s="2"/>
      <c r="H45" s="2"/>
      <c r="I45" s="2"/>
      <c r="J45" s="2"/>
      <c r="K45" s="2"/>
      <c r="L45" s="2"/>
      <c r="M45" s="2"/>
      <c r="N45" s="2"/>
      <c r="O45" s="2"/>
      <c r="P45" s="2"/>
      <c r="Q45" s="2"/>
      <c r="R45" s="2"/>
      <c r="S45" s="2"/>
      <c r="T45" s="2"/>
      <c r="U45" s="2"/>
      <c r="V45" s="2"/>
      <c r="W45" s="2"/>
      <c r="X45" s="2"/>
      <c r="Y45" s="2"/>
      <c r="Z45" s="2"/>
    </row>
    <row r="46" spans="1:26" ht="12.75" customHeight="1" x14ac:dyDescent="0.2">
      <c r="A46" s="101" t="s">
        <v>137</v>
      </c>
      <c r="B46" s="99"/>
      <c r="C46" s="96">
        <f>SUM(C16:C24)</f>
        <v>0</v>
      </c>
      <c r="D46" s="96">
        <v>0</v>
      </c>
      <c r="E46" s="98">
        <f t="shared" si="1"/>
        <v>0</v>
      </c>
      <c r="F46" s="325"/>
      <c r="G46" s="2"/>
      <c r="H46" s="2"/>
      <c r="I46" s="2"/>
      <c r="J46" s="2"/>
      <c r="K46" s="2"/>
      <c r="L46" s="2"/>
      <c r="M46" s="2"/>
      <c r="N46" s="2"/>
      <c r="O46" s="2"/>
      <c r="P46" s="2"/>
      <c r="Q46" s="2"/>
      <c r="R46" s="2"/>
      <c r="S46" s="2"/>
      <c r="T46" s="2"/>
      <c r="U46" s="2"/>
      <c r="V46" s="2"/>
      <c r="W46" s="2"/>
      <c r="X46" s="2"/>
      <c r="Y46" s="2"/>
      <c r="Z46" s="2"/>
    </row>
    <row r="47" spans="1:26" ht="12.75" customHeight="1" x14ac:dyDescent="0.2">
      <c r="A47" s="101" t="s">
        <v>138</v>
      </c>
      <c r="B47" s="99">
        <f>50000*0</f>
        <v>0</v>
      </c>
      <c r="C47" s="96">
        <v>0</v>
      </c>
      <c r="D47" s="96">
        <f>'Support-CDE start-up grant'!C12</f>
        <v>0</v>
      </c>
      <c r="E47" s="98">
        <f t="shared" si="1"/>
        <v>0</v>
      </c>
      <c r="F47" s="325"/>
      <c r="G47" s="2"/>
      <c r="H47" s="2"/>
      <c r="I47" s="2"/>
      <c r="J47" s="2"/>
      <c r="K47" s="2"/>
      <c r="L47" s="2"/>
      <c r="M47" s="2"/>
      <c r="N47" s="2"/>
      <c r="O47" s="2"/>
      <c r="P47" s="2"/>
      <c r="Q47" s="2"/>
      <c r="R47" s="2"/>
      <c r="S47" s="2"/>
      <c r="T47" s="2"/>
      <c r="U47" s="2"/>
      <c r="V47" s="2"/>
      <c r="W47" s="2"/>
      <c r="X47" s="2"/>
      <c r="Y47" s="2"/>
      <c r="Z47" s="2"/>
    </row>
    <row r="48" spans="1:26" ht="12.75" customHeight="1" x14ac:dyDescent="0.2">
      <c r="A48" s="95" t="s">
        <v>139</v>
      </c>
      <c r="B48" s="97"/>
      <c r="C48" s="97">
        <v>0</v>
      </c>
      <c r="D48" s="96">
        <v>0</v>
      </c>
      <c r="E48" s="98">
        <f t="shared" si="1"/>
        <v>0</v>
      </c>
      <c r="F48" s="325"/>
      <c r="G48" s="2"/>
      <c r="H48" s="2"/>
      <c r="I48" s="2"/>
      <c r="J48" s="2"/>
      <c r="K48" s="2"/>
      <c r="L48" s="2"/>
      <c r="M48" s="2"/>
      <c r="N48" s="2"/>
      <c r="O48" s="2"/>
      <c r="P48" s="2"/>
      <c r="Q48" s="2"/>
      <c r="R48" s="2"/>
      <c r="S48" s="2"/>
      <c r="T48" s="2"/>
      <c r="U48" s="2"/>
      <c r="V48" s="2"/>
      <c r="W48" s="2"/>
      <c r="X48" s="2"/>
      <c r="Y48" s="2"/>
      <c r="Z48" s="2"/>
    </row>
    <row r="49" spans="1:26" ht="12.75" customHeight="1" x14ac:dyDescent="0.2">
      <c r="A49" s="101" t="s">
        <v>140</v>
      </c>
      <c r="B49" s="97"/>
      <c r="C49" s="96">
        <v>0</v>
      </c>
      <c r="D49" s="96">
        <v>0</v>
      </c>
      <c r="E49" s="98">
        <f t="shared" si="1"/>
        <v>0</v>
      </c>
      <c r="F49" s="325"/>
      <c r="G49" s="2"/>
      <c r="H49" s="2"/>
      <c r="I49" s="2"/>
      <c r="J49" s="2"/>
      <c r="K49" s="2"/>
      <c r="L49" s="2"/>
      <c r="M49" s="2"/>
      <c r="N49" s="2"/>
      <c r="O49" s="2"/>
      <c r="P49" s="2"/>
      <c r="Q49" s="2"/>
      <c r="R49" s="2"/>
      <c r="S49" s="2"/>
      <c r="T49" s="2"/>
      <c r="U49" s="2"/>
      <c r="V49" s="2"/>
      <c r="W49" s="2"/>
      <c r="X49" s="2"/>
      <c r="Y49" s="2"/>
      <c r="Z49" s="2"/>
    </row>
    <row r="50" spans="1:26" ht="12.75" customHeight="1" x14ac:dyDescent="0.2">
      <c r="A50" s="101" t="s">
        <v>141</v>
      </c>
      <c r="B50" s="97"/>
      <c r="C50" s="96">
        <v>0</v>
      </c>
      <c r="D50" s="96">
        <v>0</v>
      </c>
      <c r="E50" s="98">
        <f t="shared" si="1"/>
        <v>0</v>
      </c>
      <c r="F50" s="325"/>
      <c r="G50" s="2"/>
      <c r="H50" s="2"/>
      <c r="I50" s="2"/>
      <c r="J50" s="2"/>
      <c r="K50" s="2"/>
      <c r="L50" s="2"/>
      <c r="M50" s="2"/>
      <c r="N50" s="2"/>
      <c r="O50" s="2"/>
      <c r="P50" s="2"/>
      <c r="Q50" s="2"/>
      <c r="R50" s="2"/>
      <c r="S50" s="2"/>
      <c r="T50" s="2"/>
      <c r="U50" s="2"/>
      <c r="V50" s="2"/>
      <c r="W50" s="2"/>
      <c r="X50" s="2"/>
      <c r="Y50" s="2"/>
      <c r="Z50" s="2"/>
    </row>
    <row r="51" spans="1:26" ht="12.75" customHeight="1" x14ac:dyDescent="0.2">
      <c r="A51" s="101" t="s">
        <v>142</v>
      </c>
      <c r="B51" s="99">
        <f>(SUM('Page 1-Enrollment Plan'!B7:B17))*'Page 3-Assumptions'!$B$37</f>
        <v>0</v>
      </c>
      <c r="C51" s="96">
        <v>0</v>
      </c>
      <c r="D51" s="96">
        <v>0</v>
      </c>
      <c r="E51" s="98">
        <f t="shared" si="1"/>
        <v>0</v>
      </c>
      <c r="F51" s="325"/>
      <c r="G51" s="2"/>
      <c r="H51" s="2"/>
      <c r="I51" s="2"/>
      <c r="J51" s="2"/>
      <c r="K51" s="2"/>
      <c r="L51" s="2"/>
      <c r="M51" s="2"/>
      <c r="N51" s="2"/>
      <c r="O51" s="2"/>
      <c r="P51" s="2"/>
      <c r="Q51" s="2"/>
      <c r="R51" s="2"/>
      <c r="S51" s="2"/>
      <c r="T51" s="2"/>
      <c r="U51" s="2"/>
      <c r="V51" s="2"/>
      <c r="W51" s="2"/>
      <c r="X51" s="2"/>
      <c r="Y51" s="2"/>
      <c r="Z51" s="2"/>
    </row>
    <row r="52" spans="1:26" ht="12.75" customHeight="1" x14ac:dyDescent="0.2">
      <c r="A52" s="101" t="s">
        <v>143</v>
      </c>
      <c r="B52" s="99">
        <f>('Page 3-Assumptions'!$B$38+'Page 3-Assumptions'!$B$39)*'Page 1-Enrollment Plan'!B21</f>
        <v>0</v>
      </c>
      <c r="C52" s="96">
        <v>0</v>
      </c>
      <c r="D52" s="96">
        <v>0</v>
      </c>
      <c r="E52" s="98">
        <f t="shared" si="1"/>
        <v>0</v>
      </c>
      <c r="F52" s="325"/>
      <c r="G52" s="2"/>
      <c r="H52" s="2"/>
      <c r="I52" s="2"/>
      <c r="J52" s="2"/>
      <c r="K52" s="2"/>
      <c r="L52" s="2"/>
      <c r="M52" s="2"/>
      <c r="N52" s="2"/>
      <c r="O52" s="2"/>
      <c r="P52" s="2"/>
      <c r="Q52" s="2"/>
      <c r="R52" s="2"/>
      <c r="S52" s="2"/>
      <c r="T52" s="2"/>
      <c r="U52" s="2"/>
      <c r="V52" s="2"/>
      <c r="W52" s="2"/>
      <c r="X52" s="2"/>
      <c r="Y52" s="2"/>
      <c r="Z52" s="2"/>
    </row>
    <row r="53" spans="1:26" ht="12.75" customHeight="1" x14ac:dyDescent="0.2">
      <c r="A53" s="95" t="s">
        <v>144</v>
      </c>
      <c r="B53" s="99">
        <f>'Page 3-Assumptions'!C25</f>
        <v>0</v>
      </c>
      <c r="C53" s="96">
        <v>0</v>
      </c>
      <c r="D53" s="96">
        <v>0</v>
      </c>
      <c r="E53" s="98">
        <f t="shared" si="1"/>
        <v>0</v>
      </c>
      <c r="F53" s="325"/>
      <c r="G53" s="2"/>
      <c r="H53" s="2"/>
      <c r="I53" s="2"/>
      <c r="J53" s="2"/>
      <c r="K53" s="2"/>
      <c r="L53" s="2"/>
      <c r="M53" s="2"/>
      <c r="N53" s="2"/>
      <c r="O53" s="2"/>
      <c r="P53" s="2"/>
      <c r="Q53" s="2"/>
      <c r="R53" s="2"/>
      <c r="S53" s="2"/>
      <c r="T53" s="2"/>
      <c r="U53" s="2"/>
      <c r="V53" s="2"/>
      <c r="W53" s="2"/>
      <c r="X53" s="2"/>
      <c r="Y53" s="2"/>
      <c r="Z53" s="2"/>
    </row>
    <row r="54" spans="1:26" ht="12.75" customHeight="1" x14ac:dyDescent="0.2">
      <c r="A54" s="101" t="s">
        <v>145</v>
      </c>
      <c r="B54" s="99">
        <f>'Page 3-Assumptions'!$C$24*(E32+E33)</f>
        <v>1514.1000000000001</v>
      </c>
      <c r="C54" s="96">
        <v>0</v>
      </c>
      <c r="D54" s="96">
        <v>0</v>
      </c>
      <c r="E54" s="98">
        <f t="shared" si="1"/>
        <v>1514.1000000000001</v>
      </c>
      <c r="F54" s="325"/>
      <c r="G54" s="2"/>
      <c r="H54" s="2"/>
      <c r="I54" s="2"/>
      <c r="J54" s="2"/>
      <c r="K54" s="2"/>
      <c r="L54" s="2"/>
      <c r="M54" s="2"/>
      <c r="N54" s="2"/>
      <c r="O54" s="2"/>
      <c r="P54" s="2"/>
      <c r="Q54" s="2"/>
      <c r="R54" s="2"/>
      <c r="S54" s="2"/>
      <c r="T54" s="2"/>
      <c r="U54" s="2"/>
      <c r="V54" s="2"/>
      <c r="W54" s="2"/>
      <c r="X54" s="2"/>
      <c r="Y54" s="2"/>
      <c r="Z54" s="2"/>
    </row>
    <row r="55" spans="1:26" ht="12.75" customHeight="1" x14ac:dyDescent="0.2">
      <c r="A55" s="101" t="s">
        <v>146</v>
      </c>
      <c r="B55" s="99">
        <f>((E32+E33)/100)*2</f>
        <v>10094</v>
      </c>
      <c r="C55" s="96">
        <v>0</v>
      </c>
      <c r="D55" s="96">
        <v>0</v>
      </c>
      <c r="E55" s="98">
        <f t="shared" si="1"/>
        <v>10094</v>
      </c>
      <c r="F55" s="325"/>
      <c r="G55" s="2"/>
      <c r="H55" s="2"/>
      <c r="I55" s="2"/>
      <c r="J55" s="2"/>
      <c r="K55" s="2"/>
      <c r="L55" s="2"/>
      <c r="M55" s="2"/>
      <c r="N55" s="2"/>
      <c r="O55" s="2"/>
      <c r="P55" s="2"/>
      <c r="Q55" s="2"/>
      <c r="R55" s="2"/>
      <c r="S55" s="2"/>
      <c r="T55" s="2"/>
      <c r="U55" s="2"/>
      <c r="V55" s="2"/>
      <c r="W55" s="2"/>
      <c r="X55" s="2"/>
      <c r="Y55" s="2"/>
      <c r="Z55" s="2"/>
    </row>
    <row r="56" spans="1:26" ht="12.75" customHeight="1" x14ac:dyDescent="0.2">
      <c r="A56" s="101" t="s">
        <v>147</v>
      </c>
      <c r="B56" s="97"/>
      <c r="C56" s="96">
        <v>0</v>
      </c>
      <c r="D56" s="96">
        <v>0</v>
      </c>
      <c r="E56" s="98">
        <f>SUM(B56:D56)</f>
        <v>0</v>
      </c>
      <c r="F56" s="325"/>
      <c r="G56" s="2"/>
      <c r="H56" s="2"/>
      <c r="I56" s="2"/>
      <c r="J56" s="2"/>
      <c r="K56" s="2"/>
      <c r="L56" s="2"/>
      <c r="M56" s="2"/>
      <c r="N56" s="2"/>
      <c r="O56" s="2"/>
      <c r="P56" s="2"/>
      <c r="Q56" s="2"/>
      <c r="R56" s="2"/>
      <c r="S56" s="2"/>
      <c r="T56" s="2"/>
      <c r="U56" s="2"/>
      <c r="V56" s="2"/>
      <c r="W56" s="2"/>
      <c r="X56" s="2"/>
      <c r="Y56" s="2"/>
      <c r="Z56" s="2"/>
    </row>
    <row r="57" spans="1:26" ht="12.75" customHeight="1" x14ac:dyDescent="0.2">
      <c r="A57" s="101" t="s">
        <v>148</v>
      </c>
      <c r="B57" s="99">
        <f>'Page 3-Assumptions'!$B$40*'Page 1-Enrollment Plan'!$B$21</f>
        <v>0</v>
      </c>
      <c r="C57" s="96">
        <v>0</v>
      </c>
      <c r="D57" s="96">
        <v>0</v>
      </c>
      <c r="E57" s="98">
        <f t="shared" si="1"/>
        <v>0</v>
      </c>
      <c r="F57" s="325"/>
      <c r="G57" s="2"/>
      <c r="H57" s="2"/>
      <c r="I57" s="2"/>
      <c r="J57" s="2"/>
      <c r="K57" s="2"/>
      <c r="L57" s="2"/>
      <c r="M57" s="2"/>
      <c r="N57" s="2"/>
      <c r="O57" s="2"/>
      <c r="P57" s="2"/>
      <c r="Q57" s="2"/>
      <c r="R57" s="2"/>
      <c r="S57" s="2"/>
      <c r="T57" s="2"/>
      <c r="U57" s="2"/>
      <c r="V57" s="2"/>
      <c r="W57" s="2"/>
      <c r="X57" s="2"/>
      <c r="Y57" s="2"/>
      <c r="Z57" s="2"/>
    </row>
    <row r="58" spans="1:26" x14ac:dyDescent="0.2">
      <c r="A58" s="95" t="s">
        <v>304</v>
      </c>
      <c r="B58" s="97"/>
      <c r="C58" s="96">
        <v>0</v>
      </c>
      <c r="D58" s="96">
        <v>0</v>
      </c>
      <c r="E58" s="98">
        <f>SUM(B58:D58)</f>
        <v>0</v>
      </c>
      <c r="F58" s="329"/>
      <c r="G58" s="321"/>
      <c r="H58" s="2"/>
      <c r="I58" s="2"/>
      <c r="J58" s="2"/>
      <c r="K58" s="2"/>
      <c r="L58" s="2"/>
      <c r="M58" s="2"/>
      <c r="N58" s="2"/>
      <c r="O58" s="2"/>
      <c r="P58" s="2"/>
      <c r="Q58" s="2"/>
      <c r="R58" s="2"/>
      <c r="S58" s="2"/>
      <c r="T58" s="2"/>
      <c r="U58" s="2"/>
      <c r="V58" s="2"/>
      <c r="W58" s="2"/>
      <c r="X58" s="2"/>
      <c r="Y58" s="2"/>
      <c r="Z58" s="2"/>
    </row>
    <row r="59" spans="1:26" ht="12.75" customHeight="1" x14ac:dyDescent="0.2">
      <c r="A59" s="101" t="s">
        <v>149</v>
      </c>
      <c r="B59" s="99">
        <f>E5*'Page 3-Assumptions'!$B$41*0</f>
        <v>0</v>
      </c>
      <c r="C59" s="96">
        <v>0</v>
      </c>
      <c r="D59" s="96">
        <f>'Support-CDE start-up grant'!C13</f>
        <v>0</v>
      </c>
      <c r="E59" s="98">
        <f t="shared" si="1"/>
        <v>0</v>
      </c>
      <c r="F59" s="325"/>
      <c r="G59" s="2"/>
      <c r="H59" s="2"/>
      <c r="I59" s="2"/>
      <c r="J59" s="2"/>
      <c r="K59" s="2"/>
      <c r="L59" s="2"/>
      <c r="M59" s="2"/>
      <c r="N59" s="2"/>
      <c r="O59" s="2"/>
      <c r="P59" s="2"/>
      <c r="Q59" s="2"/>
      <c r="R59" s="2"/>
      <c r="S59" s="2"/>
      <c r="T59" s="2"/>
      <c r="U59" s="2"/>
      <c r="V59" s="2"/>
      <c r="W59" s="2"/>
      <c r="X59" s="2"/>
      <c r="Y59" s="2"/>
      <c r="Z59" s="2"/>
    </row>
    <row r="60" spans="1:26" ht="12.75" customHeight="1" x14ac:dyDescent="0.2">
      <c r="A60" s="95" t="s">
        <v>150</v>
      </c>
      <c r="B60" s="99">
        <f>'Page 2-Staffing Plan'!C37*'Page 3-Assumptions'!$B$34*0</f>
        <v>0</v>
      </c>
      <c r="C60" s="96">
        <v>0</v>
      </c>
      <c r="D60" s="134">
        <f>'Support-CDE start-up grant'!C14</f>
        <v>0</v>
      </c>
      <c r="E60" s="98">
        <f t="shared" si="1"/>
        <v>0</v>
      </c>
      <c r="F60" s="325"/>
      <c r="G60" s="2"/>
      <c r="H60" s="2"/>
      <c r="I60" s="2"/>
      <c r="J60" s="2"/>
      <c r="K60" s="2"/>
      <c r="L60" s="2"/>
      <c r="M60" s="2"/>
      <c r="N60" s="2"/>
      <c r="O60" s="2"/>
      <c r="P60" s="2"/>
      <c r="Q60" s="2"/>
      <c r="R60" s="2"/>
      <c r="S60" s="2"/>
      <c r="T60" s="2"/>
      <c r="U60" s="2"/>
      <c r="V60" s="2"/>
      <c r="W60" s="2"/>
      <c r="X60" s="2"/>
      <c r="Y60" s="2"/>
      <c r="Z60" s="2"/>
    </row>
    <row r="61" spans="1:26" ht="12.75" customHeight="1" x14ac:dyDescent="0.2">
      <c r="A61" s="101" t="s">
        <v>151</v>
      </c>
      <c r="B61" s="99">
        <f>E28*'Page 3-Assumptions'!C19</f>
        <v>0</v>
      </c>
      <c r="C61" s="96">
        <v>0</v>
      </c>
      <c r="D61" s="96">
        <v>0</v>
      </c>
      <c r="E61" s="98">
        <f t="shared" si="1"/>
        <v>0</v>
      </c>
      <c r="F61" s="325"/>
      <c r="G61" s="2"/>
      <c r="H61" s="2"/>
      <c r="I61" s="2"/>
      <c r="J61" s="2"/>
      <c r="K61" s="2"/>
      <c r="L61" s="2"/>
      <c r="M61" s="2"/>
      <c r="N61" s="2"/>
      <c r="O61" s="2"/>
      <c r="P61" s="2"/>
      <c r="Q61" s="2"/>
      <c r="R61" s="2"/>
      <c r="S61" s="2"/>
      <c r="T61" s="2"/>
      <c r="U61" s="2"/>
      <c r="V61" s="2"/>
      <c r="W61" s="2"/>
      <c r="X61" s="2"/>
      <c r="Y61" s="2"/>
      <c r="Z61" s="2"/>
    </row>
    <row r="62" spans="1:26" ht="12.75" customHeight="1" x14ac:dyDescent="0.2">
      <c r="A62" s="95" t="s">
        <v>152</v>
      </c>
      <c r="B62" s="99">
        <f>B28*'Page 3-Assumptions'!C20</f>
        <v>0</v>
      </c>
      <c r="C62" s="96">
        <v>0</v>
      </c>
      <c r="D62" s="96">
        <v>0</v>
      </c>
      <c r="E62" s="98">
        <f t="shared" si="1"/>
        <v>0</v>
      </c>
      <c r="F62" s="325"/>
      <c r="G62" s="2" t="s">
        <v>24</v>
      </c>
      <c r="H62" s="2"/>
      <c r="I62" s="2"/>
      <c r="J62" s="2"/>
      <c r="K62" s="2"/>
      <c r="L62" s="2"/>
      <c r="M62" s="2"/>
      <c r="N62" s="2"/>
      <c r="O62" s="2"/>
      <c r="P62" s="2"/>
      <c r="Q62" s="2"/>
      <c r="R62" s="2"/>
      <c r="S62" s="2"/>
      <c r="T62" s="2"/>
      <c r="U62" s="2"/>
      <c r="V62" s="2"/>
      <c r="W62" s="2"/>
      <c r="X62" s="2"/>
      <c r="Y62" s="2"/>
      <c r="Z62" s="2"/>
    </row>
    <row r="63" spans="1:26" ht="12.75" customHeight="1" x14ac:dyDescent="0.2">
      <c r="A63" s="95" t="s">
        <v>153</v>
      </c>
      <c r="B63" s="99">
        <f>('Page 3-Assumptions'!$B$42*'Page 1-Enrollment Plan'!$B$21)</f>
        <v>0</v>
      </c>
      <c r="C63" s="96">
        <v>0</v>
      </c>
      <c r="D63" s="96">
        <v>0</v>
      </c>
      <c r="E63" s="98">
        <f t="shared" si="1"/>
        <v>0</v>
      </c>
      <c r="F63" s="325"/>
      <c r="G63" s="2"/>
      <c r="H63" s="2"/>
      <c r="I63" s="2"/>
      <c r="J63" s="2"/>
      <c r="K63" s="2"/>
      <c r="L63" s="2"/>
      <c r="M63" s="2"/>
      <c r="N63" s="2"/>
      <c r="O63" s="2"/>
      <c r="P63" s="2"/>
      <c r="Q63" s="2"/>
      <c r="R63" s="2"/>
      <c r="S63" s="2"/>
      <c r="T63" s="2"/>
      <c r="U63" s="2"/>
      <c r="V63" s="2"/>
      <c r="W63" s="2"/>
      <c r="X63" s="2"/>
      <c r="Y63" s="2"/>
      <c r="Z63" s="2"/>
    </row>
    <row r="64" spans="1:26" ht="12.75" customHeight="1" x14ac:dyDescent="0.2">
      <c r="A64" s="95" t="s">
        <v>154</v>
      </c>
      <c r="B64" s="99">
        <f>E5*'Page 3-Assumptions'!$B$43</f>
        <v>0</v>
      </c>
      <c r="C64" s="96">
        <v>0</v>
      </c>
      <c r="D64" s="96">
        <v>0</v>
      </c>
      <c r="E64" s="98">
        <f t="shared" si="1"/>
        <v>0</v>
      </c>
      <c r="F64" s="325"/>
      <c r="G64" s="2"/>
      <c r="H64" s="2"/>
      <c r="I64" s="2"/>
      <c r="J64" s="2"/>
      <c r="K64" s="2"/>
      <c r="L64" s="2"/>
      <c r="M64" s="2"/>
      <c r="N64" s="2"/>
      <c r="O64" s="2"/>
      <c r="P64" s="2"/>
      <c r="Q64" s="2"/>
      <c r="R64" s="2"/>
      <c r="S64" s="2"/>
      <c r="T64" s="2"/>
      <c r="U64" s="2"/>
      <c r="V64" s="2"/>
      <c r="W64" s="2"/>
      <c r="X64" s="2"/>
      <c r="Y64" s="2"/>
      <c r="Z64" s="2"/>
    </row>
    <row r="65" spans="1:26" ht="12.75" customHeight="1" x14ac:dyDescent="0.2">
      <c r="A65" s="95" t="s">
        <v>155</v>
      </c>
      <c r="B65" s="99">
        <f>E5*'Page 3-Assumptions'!$B$44</f>
        <v>0</v>
      </c>
      <c r="C65" s="96">
        <v>0</v>
      </c>
      <c r="D65" s="96">
        <v>0</v>
      </c>
      <c r="E65" s="98">
        <f t="shared" si="1"/>
        <v>0</v>
      </c>
      <c r="F65" s="325"/>
      <c r="G65" s="2"/>
      <c r="H65" s="2"/>
      <c r="I65" s="2"/>
      <c r="J65" s="2"/>
      <c r="K65" s="2"/>
      <c r="L65" s="2"/>
      <c r="M65" s="2"/>
      <c r="N65" s="2"/>
      <c r="O65" s="2"/>
      <c r="P65" s="2"/>
      <c r="Q65" s="2"/>
      <c r="R65" s="2"/>
      <c r="S65" s="2"/>
      <c r="T65" s="2"/>
      <c r="U65" s="2"/>
      <c r="V65" s="2"/>
      <c r="W65" s="2"/>
      <c r="X65" s="2"/>
      <c r="Y65" s="2"/>
      <c r="Z65" s="2"/>
    </row>
    <row r="66" spans="1:26" ht="12.75" customHeight="1" x14ac:dyDescent="0.2">
      <c r="A66" s="95" t="s">
        <v>156</v>
      </c>
      <c r="B66" s="97"/>
      <c r="C66" s="96">
        <v>0</v>
      </c>
      <c r="D66" s="96">
        <f>'Support-CDE start-up grant'!C15</f>
        <v>0</v>
      </c>
      <c r="E66" s="98">
        <f t="shared" si="1"/>
        <v>0</v>
      </c>
      <c r="F66" s="325"/>
      <c r="G66" s="2"/>
      <c r="H66" s="2"/>
      <c r="I66" s="2"/>
      <c r="J66" s="2"/>
      <c r="K66" s="2"/>
      <c r="L66" s="2"/>
      <c r="M66" s="2"/>
      <c r="N66" s="2"/>
      <c r="O66" s="2"/>
      <c r="P66" s="2"/>
      <c r="Q66" s="2"/>
      <c r="R66" s="2"/>
      <c r="S66" s="2"/>
      <c r="T66" s="2"/>
      <c r="U66" s="2"/>
      <c r="V66" s="2"/>
      <c r="W66" s="2"/>
      <c r="X66" s="2"/>
      <c r="Y66" s="2"/>
      <c r="Z66" s="2"/>
    </row>
    <row r="67" spans="1:26" ht="12.75" customHeight="1" x14ac:dyDescent="0.2">
      <c r="A67" s="95" t="s">
        <v>157</v>
      </c>
      <c r="B67" s="97"/>
      <c r="C67" s="96">
        <v>0</v>
      </c>
      <c r="D67" s="96">
        <v>0</v>
      </c>
      <c r="E67" s="98">
        <f t="shared" si="1"/>
        <v>0</v>
      </c>
      <c r="F67" s="325"/>
      <c r="G67" s="2"/>
      <c r="H67" s="2"/>
      <c r="I67" s="2"/>
      <c r="J67" s="2"/>
      <c r="K67" s="2"/>
      <c r="L67" s="2"/>
      <c r="M67" s="2"/>
      <c r="N67" s="2"/>
      <c r="O67" s="2"/>
      <c r="P67" s="2"/>
      <c r="Q67" s="2"/>
      <c r="R67" s="2"/>
      <c r="S67" s="2"/>
      <c r="T67" s="2"/>
      <c r="U67" s="2"/>
      <c r="V67" s="2"/>
      <c r="W67" s="2"/>
      <c r="X67" s="2"/>
      <c r="Y67" s="2"/>
      <c r="Z67" s="2"/>
    </row>
    <row r="68" spans="1:26" ht="12.75" customHeight="1" x14ac:dyDescent="0.2">
      <c r="A68" s="95" t="s">
        <v>158</v>
      </c>
      <c r="B68" s="97">
        <v>0</v>
      </c>
      <c r="C68" s="96">
        <v>0</v>
      </c>
      <c r="D68" s="96">
        <v>0</v>
      </c>
      <c r="E68" s="98">
        <f t="shared" si="1"/>
        <v>0</v>
      </c>
      <c r="F68" s="325"/>
      <c r="G68" s="2"/>
      <c r="H68" s="2"/>
      <c r="I68" s="2"/>
      <c r="J68" s="2"/>
      <c r="K68" s="2"/>
      <c r="L68" s="2"/>
      <c r="M68" s="2"/>
      <c r="N68" s="2"/>
      <c r="O68" s="2"/>
      <c r="P68" s="2"/>
      <c r="Q68" s="2"/>
      <c r="R68" s="2"/>
      <c r="S68" s="2"/>
      <c r="T68" s="2"/>
      <c r="U68" s="2"/>
      <c r="V68" s="2"/>
      <c r="W68" s="2"/>
      <c r="X68" s="2"/>
      <c r="Y68" s="2"/>
      <c r="Z68" s="2"/>
    </row>
    <row r="69" spans="1:26" ht="12.75" customHeight="1" x14ac:dyDescent="0.2">
      <c r="A69" s="95" t="s">
        <v>159</v>
      </c>
      <c r="B69" s="97">
        <f>3000*0</f>
        <v>0</v>
      </c>
      <c r="C69" s="96">
        <v>0</v>
      </c>
      <c r="D69" s="96">
        <f>'Support-CDE start-up grant'!C16+'Support-CDE start-up grant'!C17+'Support-CDE start-up grant'!C18</f>
        <v>0</v>
      </c>
      <c r="E69" s="98">
        <f t="shared" si="1"/>
        <v>0</v>
      </c>
      <c r="F69" s="325"/>
      <c r="G69" s="2"/>
      <c r="H69" s="2"/>
      <c r="I69" s="2"/>
      <c r="J69" s="2"/>
      <c r="K69" s="2"/>
      <c r="L69" s="2"/>
      <c r="M69" s="2"/>
      <c r="N69" s="2"/>
      <c r="O69" s="2"/>
      <c r="P69" s="2"/>
      <c r="Q69" s="2"/>
      <c r="R69" s="2"/>
      <c r="S69" s="2"/>
      <c r="T69" s="2"/>
      <c r="U69" s="2"/>
      <c r="V69" s="2"/>
      <c r="W69" s="2"/>
      <c r="X69" s="2"/>
      <c r="Y69" s="2"/>
      <c r="Z69" s="2"/>
    </row>
    <row r="70" spans="1:26" ht="12.75" customHeight="1" x14ac:dyDescent="0.2">
      <c r="A70" s="95" t="s">
        <v>160</v>
      </c>
      <c r="B70" s="97">
        <f>5000*0</f>
        <v>0</v>
      </c>
      <c r="C70" s="96">
        <v>0</v>
      </c>
      <c r="D70" s="96">
        <f>'Support-CDE start-up grant'!C19+'Support-CDE start-up grant'!C20+'Support-CDE start-up grant'!C21</f>
        <v>0</v>
      </c>
      <c r="E70" s="98">
        <f t="shared" si="1"/>
        <v>0</v>
      </c>
      <c r="F70" s="325"/>
      <c r="G70" s="2"/>
      <c r="H70" s="2"/>
      <c r="I70" s="2"/>
      <c r="J70" s="2"/>
      <c r="K70" s="2"/>
      <c r="L70" s="2"/>
      <c r="M70" s="2"/>
      <c r="N70" s="2"/>
      <c r="O70" s="2"/>
      <c r="P70" s="2"/>
      <c r="Q70" s="2"/>
      <c r="R70" s="2"/>
      <c r="S70" s="2"/>
      <c r="T70" s="2"/>
      <c r="U70" s="2"/>
      <c r="V70" s="2"/>
      <c r="W70" s="2"/>
      <c r="X70" s="2"/>
      <c r="Y70" s="2"/>
      <c r="Z70" s="2"/>
    </row>
    <row r="71" spans="1:26" ht="12.75" customHeight="1" x14ac:dyDescent="0.2">
      <c r="A71" s="95" t="s">
        <v>161</v>
      </c>
      <c r="B71" s="99">
        <f>'Page 3-Assumptions'!$B$45*'Page 1-Enrollment Plan'!B21</f>
        <v>0</v>
      </c>
      <c r="C71" s="96">
        <v>0</v>
      </c>
      <c r="D71" s="96">
        <v>0</v>
      </c>
      <c r="E71" s="98">
        <f t="shared" si="1"/>
        <v>0</v>
      </c>
      <c r="F71" s="325"/>
      <c r="G71" s="2"/>
      <c r="H71" s="2"/>
      <c r="I71" s="2"/>
      <c r="J71" s="2"/>
      <c r="K71" s="2"/>
      <c r="L71" s="2"/>
      <c r="M71" s="2"/>
      <c r="N71" s="2"/>
      <c r="O71" s="2"/>
      <c r="P71" s="2"/>
      <c r="Q71" s="2"/>
      <c r="R71" s="2"/>
      <c r="S71" s="2"/>
      <c r="T71" s="2"/>
      <c r="U71" s="2"/>
      <c r="V71" s="2"/>
      <c r="W71" s="2"/>
      <c r="X71" s="2"/>
      <c r="Y71" s="2"/>
      <c r="Z71" s="2"/>
    </row>
    <row r="72" spans="1:26" ht="12.75" customHeight="1" x14ac:dyDescent="0.2">
      <c r="A72" s="95" t="s">
        <v>162</v>
      </c>
      <c r="B72" s="96"/>
      <c r="C72" s="96">
        <v>0</v>
      </c>
      <c r="D72" s="96">
        <v>0</v>
      </c>
      <c r="E72" s="98">
        <f t="shared" si="1"/>
        <v>0</v>
      </c>
      <c r="F72" s="325"/>
      <c r="G72" s="2"/>
      <c r="H72" s="2"/>
      <c r="I72" s="2"/>
      <c r="J72" s="2"/>
      <c r="K72" s="2"/>
      <c r="L72" s="2"/>
      <c r="M72" s="2"/>
      <c r="N72" s="2"/>
      <c r="O72" s="2"/>
      <c r="P72" s="2"/>
      <c r="Q72" s="2"/>
      <c r="R72" s="2"/>
      <c r="S72" s="2"/>
      <c r="T72" s="2"/>
      <c r="U72" s="2"/>
      <c r="V72" s="2"/>
      <c r="W72" s="2"/>
      <c r="X72" s="2"/>
      <c r="Y72" s="2"/>
      <c r="Z72" s="2"/>
    </row>
    <row r="73" spans="1:26" ht="12.75" customHeight="1" x14ac:dyDescent="0.2">
      <c r="A73" s="130" t="s">
        <v>163</v>
      </c>
      <c r="B73" s="99">
        <f>(('Page 3-Assumptions'!$B$46*'Page 1-Enrollment Plan'!B21))</f>
        <v>0</v>
      </c>
      <c r="C73" s="96">
        <v>0</v>
      </c>
      <c r="D73" s="96">
        <v>0</v>
      </c>
      <c r="E73" s="98">
        <f t="shared" si="1"/>
        <v>0</v>
      </c>
      <c r="F73" s="325"/>
      <c r="G73" s="2"/>
      <c r="H73" s="2"/>
      <c r="I73" s="2"/>
      <c r="J73" s="2"/>
      <c r="K73" s="2"/>
      <c r="L73" s="2"/>
      <c r="M73" s="2"/>
      <c r="N73" s="2"/>
      <c r="O73" s="2"/>
      <c r="P73" s="2"/>
      <c r="Q73" s="2"/>
      <c r="R73" s="2"/>
      <c r="S73" s="2"/>
      <c r="T73" s="2"/>
      <c r="U73" s="2"/>
      <c r="V73" s="2"/>
      <c r="W73" s="2"/>
      <c r="X73" s="2"/>
      <c r="Y73" s="2"/>
      <c r="Z73" s="2"/>
    </row>
    <row r="74" spans="1:26" ht="12.75" customHeight="1" x14ac:dyDescent="0.2">
      <c r="A74" s="95" t="s">
        <v>164</v>
      </c>
      <c r="B74" s="112">
        <v>0</v>
      </c>
      <c r="C74" s="111">
        <v>0</v>
      </c>
      <c r="D74" s="111"/>
      <c r="E74" s="98">
        <f t="shared" si="1"/>
        <v>0</v>
      </c>
      <c r="F74" s="325"/>
      <c r="G74" s="2"/>
      <c r="H74" s="2"/>
      <c r="I74" s="2"/>
      <c r="J74" s="2"/>
      <c r="K74" s="2"/>
      <c r="L74" s="2"/>
      <c r="M74" s="2"/>
      <c r="N74" s="2"/>
      <c r="O74" s="2"/>
      <c r="P74" s="2"/>
      <c r="Q74" s="2"/>
      <c r="R74" s="2"/>
      <c r="S74" s="2"/>
      <c r="T74" s="2"/>
      <c r="U74" s="2"/>
      <c r="V74" s="2"/>
      <c r="W74" s="2"/>
      <c r="X74" s="2"/>
      <c r="Y74" s="2"/>
      <c r="Z74" s="2"/>
    </row>
    <row r="75" spans="1:26" ht="12.75" customHeight="1" x14ac:dyDescent="0.2">
      <c r="A75" s="103" t="s">
        <v>165</v>
      </c>
      <c r="B75" s="104">
        <f>SUM(B32:B74)</f>
        <v>626585.04999999993</v>
      </c>
      <c r="C75" s="104">
        <f>SUM(C32:C74)</f>
        <v>0</v>
      </c>
      <c r="D75" s="104">
        <f>SUM(D32:D74)</f>
        <v>0</v>
      </c>
      <c r="E75" s="104">
        <f>SUM(E32:E74)</f>
        <v>626585.04999999993</v>
      </c>
      <c r="F75" s="327"/>
      <c r="G75" s="2"/>
      <c r="H75" s="2"/>
      <c r="I75" s="2"/>
      <c r="J75" s="2"/>
      <c r="K75" s="2"/>
      <c r="L75" s="2"/>
      <c r="M75" s="2"/>
      <c r="N75" s="2"/>
      <c r="O75" s="2"/>
      <c r="P75" s="2"/>
      <c r="Q75" s="2"/>
      <c r="R75" s="2"/>
      <c r="S75" s="2"/>
      <c r="T75" s="2"/>
      <c r="U75" s="2"/>
      <c r="V75" s="2"/>
      <c r="W75" s="2"/>
      <c r="X75" s="2"/>
      <c r="Y75" s="2"/>
      <c r="Z75" s="2"/>
    </row>
    <row r="76" spans="1:26" ht="12.75" customHeight="1" x14ac:dyDescent="0.2">
      <c r="A76" s="135"/>
      <c r="B76" s="106"/>
      <c r="C76" s="106"/>
      <c r="D76" s="106"/>
      <c r="E76" s="107"/>
      <c r="F76" s="327"/>
      <c r="G76" s="2"/>
      <c r="H76" s="2"/>
      <c r="I76" s="2"/>
      <c r="J76" s="2"/>
      <c r="K76" s="2"/>
      <c r="L76" s="2"/>
      <c r="M76" s="2"/>
      <c r="N76" s="2"/>
      <c r="O76" s="2"/>
      <c r="P76" s="2"/>
      <c r="Q76" s="2"/>
      <c r="R76" s="2"/>
      <c r="S76" s="2"/>
      <c r="T76" s="2"/>
      <c r="U76" s="2"/>
      <c r="V76" s="2"/>
      <c r="W76" s="2"/>
      <c r="X76" s="2"/>
      <c r="Y76" s="2"/>
      <c r="Z76" s="2"/>
    </row>
    <row r="77" spans="1:26" ht="12.75" customHeight="1" x14ac:dyDescent="0.2">
      <c r="A77" s="113" t="s">
        <v>166</v>
      </c>
      <c r="B77" s="104">
        <f>B29-B75</f>
        <v>-586085.04999999993</v>
      </c>
      <c r="C77" s="104">
        <f>C29-C75</f>
        <v>1500</v>
      </c>
      <c r="D77" s="104">
        <f>D29-D75</f>
        <v>0</v>
      </c>
      <c r="E77" s="104">
        <f>SUM(B77:D77)</f>
        <v>-584585.04999999993</v>
      </c>
      <c r="F77" s="327"/>
      <c r="G77" s="2"/>
      <c r="H77" s="2"/>
      <c r="I77" s="2"/>
      <c r="J77" s="2"/>
      <c r="K77" s="2"/>
      <c r="L77" s="2"/>
      <c r="M77" s="2"/>
      <c r="N77" s="2"/>
      <c r="O77" s="2"/>
      <c r="P77" s="2"/>
      <c r="Q77" s="2"/>
      <c r="R77" s="2"/>
      <c r="S77" s="2"/>
      <c r="T77" s="2"/>
      <c r="U77" s="2"/>
      <c r="V77" s="2"/>
      <c r="W77" s="2"/>
      <c r="X77" s="2"/>
      <c r="Y77" s="2"/>
      <c r="Z77" s="2"/>
    </row>
    <row r="78" spans="1:26" ht="12.75" customHeight="1" x14ac:dyDescent="0.2">
      <c r="A78" s="114"/>
      <c r="B78" s="106"/>
      <c r="C78" s="106"/>
      <c r="D78" s="116"/>
      <c r="E78" s="107"/>
      <c r="F78" s="327"/>
      <c r="G78" s="2"/>
      <c r="H78" s="2"/>
      <c r="I78" s="2"/>
      <c r="J78" s="2"/>
      <c r="K78" s="2"/>
      <c r="L78" s="2"/>
      <c r="M78" s="2"/>
      <c r="N78" s="2"/>
      <c r="O78" s="2"/>
      <c r="P78" s="2"/>
      <c r="Q78" s="2"/>
      <c r="R78" s="2"/>
      <c r="S78" s="2"/>
      <c r="T78" s="2"/>
      <c r="U78" s="2"/>
      <c r="V78" s="2"/>
      <c r="W78" s="2"/>
      <c r="X78" s="2"/>
      <c r="Y78" s="2"/>
      <c r="Z78" s="2"/>
    </row>
    <row r="79" spans="1:26" ht="12.75" hidden="1" customHeight="1" x14ac:dyDescent="0.2">
      <c r="A79" s="115" t="s">
        <v>173</v>
      </c>
      <c r="B79" s="106"/>
      <c r="C79" s="106"/>
      <c r="D79" s="106"/>
      <c r="E79" s="98">
        <f t="shared" ref="E79" si="2">SUM(B79:D79)</f>
        <v>0</v>
      </c>
      <c r="F79" s="327"/>
      <c r="G79" s="2"/>
      <c r="H79" s="2"/>
      <c r="I79" s="2"/>
      <c r="J79" s="2"/>
      <c r="K79" s="2"/>
      <c r="L79" s="2"/>
      <c r="M79" s="2"/>
      <c r="N79" s="2"/>
      <c r="O79" s="2"/>
      <c r="P79" s="2"/>
      <c r="Q79" s="2"/>
      <c r="R79" s="2"/>
      <c r="S79" s="2"/>
      <c r="T79" s="2"/>
      <c r="U79" s="2"/>
      <c r="V79" s="2"/>
      <c r="W79" s="2"/>
      <c r="X79" s="2"/>
      <c r="Y79" s="2"/>
      <c r="Z79" s="2"/>
    </row>
    <row r="80" spans="1:26" ht="12.75" customHeight="1" x14ac:dyDescent="0.2">
      <c r="A80" s="101"/>
      <c r="B80" s="106"/>
      <c r="C80" s="106"/>
      <c r="D80" s="106"/>
      <c r="E80" s="107"/>
      <c r="F80" s="327"/>
      <c r="G80" s="2"/>
      <c r="H80" s="2"/>
      <c r="I80" s="2"/>
      <c r="J80" s="2"/>
      <c r="K80" s="2"/>
      <c r="L80" s="2"/>
      <c r="M80" s="2"/>
      <c r="N80" s="2"/>
      <c r="O80" s="2"/>
      <c r="P80" s="2"/>
      <c r="Q80" s="2"/>
      <c r="R80" s="2"/>
      <c r="S80" s="2"/>
      <c r="T80" s="2"/>
      <c r="U80" s="2"/>
      <c r="V80" s="2"/>
      <c r="W80" s="2"/>
      <c r="X80" s="2"/>
      <c r="Y80" s="2"/>
      <c r="Z80" s="2"/>
    </row>
    <row r="81" spans="1:26" ht="12.75" customHeight="1" x14ac:dyDescent="0.2">
      <c r="A81" s="114"/>
      <c r="B81" s="106"/>
      <c r="C81" s="106"/>
      <c r="D81" s="106"/>
      <c r="E81" s="107"/>
      <c r="F81" s="327"/>
      <c r="G81" s="2"/>
      <c r="H81" s="2"/>
      <c r="I81" s="2"/>
      <c r="J81" s="2"/>
      <c r="K81" s="2"/>
      <c r="L81" s="2"/>
      <c r="M81" s="2"/>
      <c r="N81" s="2"/>
      <c r="O81" s="2"/>
      <c r="P81" s="2"/>
      <c r="Q81" s="2"/>
      <c r="R81" s="2"/>
      <c r="S81" s="2"/>
      <c r="T81" s="2"/>
      <c r="U81" s="2"/>
      <c r="V81" s="2"/>
      <c r="W81" s="2"/>
      <c r="X81" s="2"/>
      <c r="Y81" s="2"/>
      <c r="Z81" s="2"/>
    </row>
    <row r="82" spans="1:26" ht="12.75" customHeight="1" x14ac:dyDescent="0.2">
      <c r="A82" s="103" t="s">
        <v>168</v>
      </c>
      <c r="B82" s="136">
        <f>SUM(B77:B81)</f>
        <v>-586085.04999999993</v>
      </c>
      <c r="C82" s="136">
        <f>SUM(C77:C81)</f>
        <v>1500</v>
      </c>
      <c r="D82" s="136">
        <f>SUM(D77:D81)</f>
        <v>0</v>
      </c>
      <c r="E82" s="136">
        <f>E77+E79</f>
        <v>-584585.04999999993</v>
      </c>
      <c r="F82" s="327"/>
      <c r="G82" s="2"/>
      <c r="H82" s="2"/>
      <c r="I82" s="2"/>
      <c r="J82" s="2"/>
      <c r="K82" s="2"/>
      <c r="L82" s="2"/>
      <c r="M82" s="2"/>
      <c r="N82" s="2"/>
      <c r="O82" s="2"/>
      <c r="P82" s="2"/>
      <c r="Q82" s="2"/>
      <c r="R82" s="2"/>
      <c r="S82" s="2"/>
      <c r="T82" s="2"/>
      <c r="U82" s="2"/>
      <c r="V82" s="2"/>
      <c r="W82" s="2"/>
      <c r="X82" s="2"/>
      <c r="Y82" s="2"/>
      <c r="Z82" s="2"/>
    </row>
    <row r="83" spans="1:26" ht="12.75" customHeight="1" x14ac:dyDescent="0.25">
      <c r="A83" s="137"/>
      <c r="B83" s="138"/>
      <c r="C83" s="138"/>
      <c r="D83" s="138"/>
      <c r="E83" s="139"/>
      <c r="F83" s="327"/>
      <c r="G83" s="2"/>
      <c r="H83" s="2"/>
      <c r="I83" s="2"/>
      <c r="J83" s="2"/>
      <c r="K83" s="2"/>
      <c r="L83" s="2"/>
      <c r="M83" s="2"/>
      <c r="N83" s="2"/>
      <c r="O83" s="2"/>
      <c r="P83" s="2"/>
      <c r="Q83" s="2"/>
      <c r="R83" s="2"/>
      <c r="S83" s="2"/>
      <c r="T83" s="2"/>
      <c r="U83" s="2"/>
      <c r="V83" s="2"/>
      <c r="W83" s="2"/>
      <c r="X83" s="2"/>
      <c r="Y83" s="2"/>
      <c r="Z83" s="2"/>
    </row>
    <row r="84" spans="1:26" ht="12.75" customHeight="1" x14ac:dyDescent="0.2">
      <c r="A84" s="35" t="s">
        <v>169</v>
      </c>
      <c r="B84" s="21"/>
      <c r="C84" s="21"/>
      <c r="D84" s="21"/>
      <c r="E84" s="119">
        <f>'Page 4-Year 0'!E90</f>
        <v>0</v>
      </c>
      <c r="F84" s="327"/>
      <c r="G84" s="2"/>
      <c r="H84" s="2"/>
      <c r="I84" s="2"/>
      <c r="J84" s="2"/>
      <c r="K84" s="2"/>
      <c r="L84" s="2"/>
      <c r="M84" s="2"/>
      <c r="N84" s="2"/>
      <c r="O84" s="2"/>
      <c r="P84" s="2"/>
      <c r="Q84" s="2"/>
      <c r="R84" s="2"/>
      <c r="S84" s="2"/>
      <c r="T84" s="2"/>
      <c r="U84" s="2"/>
      <c r="V84" s="2"/>
      <c r="W84" s="2"/>
      <c r="X84" s="2"/>
      <c r="Y84" s="2"/>
      <c r="Z84" s="2"/>
    </row>
    <row r="85" spans="1:26" ht="39" customHeight="1" x14ac:dyDescent="0.2">
      <c r="A85" s="35" t="s">
        <v>170</v>
      </c>
      <c r="B85" s="21"/>
      <c r="C85" s="21"/>
      <c r="D85" s="21"/>
      <c r="E85" s="119">
        <f>E84+E82</f>
        <v>-584585.04999999993</v>
      </c>
      <c r="F85" s="327"/>
      <c r="G85" s="2"/>
      <c r="H85" s="2"/>
      <c r="I85" s="2"/>
      <c r="J85" s="2"/>
      <c r="K85" s="2"/>
      <c r="L85" s="2"/>
      <c r="M85" s="2"/>
      <c r="N85" s="2"/>
      <c r="O85" s="2"/>
      <c r="P85" s="2"/>
      <c r="Q85" s="2"/>
      <c r="R85" s="2"/>
      <c r="S85" s="2"/>
      <c r="T85" s="2"/>
      <c r="U85" s="2"/>
      <c r="V85" s="2"/>
      <c r="W85" s="2"/>
      <c r="X85" s="2"/>
      <c r="Y85" s="2"/>
      <c r="Z85" s="2"/>
    </row>
    <row r="86" spans="1:26" ht="12.75" customHeight="1" x14ac:dyDescent="0.2">
      <c r="A86" s="279" t="s">
        <v>239</v>
      </c>
      <c r="B86" s="21"/>
      <c r="C86" s="21"/>
      <c r="D86" s="21"/>
      <c r="E86" s="116">
        <f>B95</f>
        <v>68797.551500000001</v>
      </c>
      <c r="F86" s="326"/>
      <c r="G86" s="2"/>
      <c r="H86" s="2"/>
      <c r="I86" s="2"/>
      <c r="J86" s="2"/>
      <c r="K86" s="2"/>
      <c r="L86" s="2"/>
      <c r="M86" s="2"/>
      <c r="N86" s="2"/>
      <c r="O86" s="2"/>
      <c r="P86" s="2"/>
      <c r="Q86" s="2"/>
      <c r="R86" s="2"/>
      <c r="S86" s="2"/>
      <c r="T86" s="2"/>
      <c r="U86" s="2"/>
      <c r="V86" s="2"/>
      <c r="W86" s="2"/>
      <c r="X86" s="2"/>
      <c r="Y86" s="2"/>
      <c r="Z86" s="2"/>
    </row>
    <row r="87" spans="1:26" ht="12.75" customHeight="1" x14ac:dyDescent="0.2">
      <c r="A87" s="279" t="s">
        <v>240</v>
      </c>
      <c r="B87" s="21"/>
      <c r="C87" s="21"/>
      <c r="D87" s="21"/>
      <c r="E87" s="116">
        <f>E85-E86</f>
        <v>-653382.60149999987</v>
      </c>
      <c r="F87" s="327"/>
      <c r="G87" s="2"/>
      <c r="H87" s="2"/>
      <c r="I87" s="2"/>
      <c r="J87" s="2"/>
      <c r="K87" s="2"/>
      <c r="L87" s="2"/>
      <c r="M87" s="2"/>
      <c r="N87" s="2"/>
      <c r="O87" s="2"/>
      <c r="P87" s="2"/>
      <c r="Q87" s="2"/>
      <c r="R87" s="2"/>
      <c r="S87" s="2"/>
      <c r="T87" s="2"/>
      <c r="U87" s="2"/>
      <c r="V87" s="2"/>
      <c r="W87" s="2"/>
      <c r="X87" s="2"/>
      <c r="Y87" s="2"/>
      <c r="Z87" s="2"/>
    </row>
    <row r="88" spans="1:26" ht="12.75" customHeight="1" x14ac:dyDescent="0.2">
      <c r="A88" s="279" t="s">
        <v>241</v>
      </c>
      <c r="B88" s="21"/>
      <c r="C88" s="21"/>
      <c r="D88" s="21"/>
      <c r="E88" s="121">
        <f>E87/E75</f>
        <v>-1.0427676202935259</v>
      </c>
      <c r="F88" s="327"/>
      <c r="G88" s="2"/>
      <c r="H88" s="2"/>
      <c r="I88" s="2"/>
      <c r="J88" s="2"/>
      <c r="K88" s="2"/>
      <c r="L88" s="2"/>
      <c r="M88" s="2"/>
      <c r="N88" s="2"/>
      <c r="O88" s="2"/>
      <c r="P88" s="2"/>
      <c r="Q88" s="2"/>
      <c r="R88" s="2"/>
      <c r="S88" s="2"/>
      <c r="T88" s="2"/>
      <c r="U88" s="2"/>
      <c r="V88" s="2"/>
      <c r="W88" s="2"/>
      <c r="X88" s="2"/>
      <c r="Y88" s="2"/>
      <c r="Z88" s="2"/>
    </row>
    <row r="89" spans="1:26" x14ac:dyDescent="0.2">
      <c r="A89" s="122"/>
      <c r="B89" s="23"/>
      <c r="C89" s="23"/>
      <c r="D89" s="23"/>
      <c r="E89" s="24"/>
      <c r="F89" s="328"/>
      <c r="G89" s="2"/>
    </row>
    <row r="92" spans="1:26" x14ac:dyDescent="0.2">
      <c r="A92" s="284" t="s">
        <v>247</v>
      </c>
      <c r="B92" s="285">
        <f>100*'Page 1-Enrollment Plan'!B21</f>
        <v>50000</v>
      </c>
    </row>
    <row r="93" spans="1:26" x14ac:dyDescent="0.2">
      <c r="A93" s="284" t="s">
        <v>248</v>
      </c>
      <c r="B93" s="285">
        <f>B75*0.03</f>
        <v>18797.551499999998</v>
      </c>
    </row>
    <row r="94" spans="1:26" x14ac:dyDescent="0.2">
      <c r="A94" s="284" t="s">
        <v>249</v>
      </c>
      <c r="B94" s="285">
        <v>0</v>
      </c>
    </row>
    <row r="95" spans="1:26" x14ac:dyDescent="0.2">
      <c r="A95" s="284" t="s">
        <v>250</v>
      </c>
      <c r="B95" s="286">
        <f>SUM(B92:B94)</f>
        <v>68797.551500000001</v>
      </c>
    </row>
  </sheetData>
  <mergeCells count="1">
    <mergeCell ref="B3:E3"/>
  </mergeCells>
  <printOptions horizontalCentered="1"/>
  <pageMargins left="0.22986111111111099" right="0.25" top="0.4" bottom="0.7" header="0.51180555555555496" footer="0.51180555555555496"/>
  <pageSetup firstPageNumber="0" orientation="portrait" horizontalDpi="300" verticalDpi="30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5"/>
  <sheetViews>
    <sheetView zoomScaleNormal="100" zoomScalePageLayoutView="110" workbookViewId="0">
      <selection activeCell="C25" sqref="C25"/>
    </sheetView>
  </sheetViews>
  <sheetFormatPr defaultColWidth="8.7109375" defaultRowHeight="12.75" x14ac:dyDescent="0.2"/>
  <cols>
    <col min="1" max="1" width="39.28515625" customWidth="1"/>
    <col min="2" max="5" width="15.7109375" customWidth="1"/>
    <col min="6" max="6" width="45.7109375" customWidth="1"/>
    <col min="7" max="26" width="8.7109375" customWidth="1"/>
    <col min="27" max="1025" width="14.42578125" customWidth="1"/>
  </cols>
  <sheetData>
    <row r="1" spans="1:26" ht="12.75" customHeight="1" x14ac:dyDescent="0.3">
      <c r="A1" s="82" t="str">
        <f>'Page 3-Assumptions'!A1</f>
        <v>Proposed School Name</v>
      </c>
      <c r="B1" s="83"/>
      <c r="C1" s="83"/>
      <c r="D1" s="83"/>
      <c r="E1" s="15"/>
      <c r="F1" s="84" t="s">
        <v>103</v>
      </c>
      <c r="G1" s="2"/>
      <c r="H1" s="2"/>
      <c r="I1" s="2"/>
      <c r="J1" s="2"/>
      <c r="K1" s="2"/>
      <c r="L1" s="2"/>
      <c r="M1" s="2"/>
      <c r="N1" s="2"/>
      <c r="O1" s="2"/>
      <c r="P1" s="2"/>
      <c r="Q1" s="2"/>
      <c r="R1" s="2"/>
      <c r="S1" s="2"/>
      <c r="T1" s="2"/>
      <c r="U1" s="2"/>
      <c r="V1" s="2"/>
      <c r="W1" s="2"/>
      <c r="X1" s="2"/>
      <c r="Y1" s="2"/>
      <c r="Z1" s="2"/>
    </row>
    <row r="2" spans="1:26" ht="12.75" customHeight="1" x14ac:dyDescent="0.3">
      <c r="A2" s="85" t="str">
        <f>B3</f>
        <v>YEAR 2</v>
      </c>
      <c r="B2" s="21"/>
      <c r="C2" s="21"/>
      <c r="D2" s="21"/>
      <c r="E2" s="18"/>
      <c r="F2" s="86"/>
      <c r="G2" s="2"/>
      <c r="H2" s="2"/>
      <c r="I2" s="2"/>
      <c r="J2" s="2"/>
      <c r="K2" s="2"/>
      <c r="L2" s="2"/>
      <c r="M2" s="2"/>
      <c r="N2" s="2"/>
      <c r="O2" s="2"/>
      <c r="P2" s="2"/>
      <c r="Q2" s="2"/>
      <c r="R2" s="2"/>
      <c r="S2" s="2"/>
      <c r="T2" s="2"/>
      <c r="U2" s="2"/>
      <c r="V2" s="2"/>
      <c r="W2" s="2"/>
      <c r="X2" s="2"/>
      <c r="Y2" s="2"/>
      <c r="Z2" s="2"/>
    </row>
    <row r="3" spans="1:26" ht="12.75" customHeight="1" x14ac:dyDescent="0.2">
      <c r="A3" s="87"/>
      <c r="B3" s="356" t="str">
        <f>'Page 10-6 yr Budget-detail'!D4</f>
        <v>YEAR 2</v>
      </c>
      <c r="C3" s="356"/>
      <c r="D3" s="356"/>
      <c r="E3" s="356"/>
      <c r="F3" s="124"/>
      <c r="G3" s="88"/>
      <c r="H3" s="88"/>
      <c r="I3" s="88"/>
      <c r="J3" s="88"/>
      <c r="K3" s="88"/>
      <c r="L3" s="88"/>
      <c r="M3" s="88"/>
      <c r="N3" s="88"/>
      <c r="O3" s="88"/>
      <c r="P3" s="88"/>
      <c r="Q3" s="88"/>
      <c r="R3" s="88"/>
      <c r="S3" s="88"/>
      <c r="T3" s="88"/>
      <c r="U3" s="88"/>
      <c r="V3" s="88"/>
      <c r="W3" s="88"/>
      <c r="X3" s="88"/>
      <c r="Y3" s="88"/>
      <c r="Z3" s="88"/>
    </row>
    <row r="4" spans="1:26" ht="12.75" customHeight="1" x14ac:dyDescent="0.2">
      <c r="A4" s="20"/>
      <c r="B4" s="89" t="s">
        <v>104</v>
      </c>
      <c r="C4" s="89" t="s">
        <v>105</v>
      </c>
      <c r="D4" s="89" t="s">
        <v>106</v>
      </c>
      <c r="E4" s="89" t="s">
        <v>102</v>
      </c>
      <c r="F4" s="295" t="s">
        <v>254</v>
      </c>
      <c r="G4" s="88"/>
      <c r="H4" s="88"/>
      <c r="I4" s="88"/>
      <c r="J4" s="88"/>
      <c r="K4" s="88"/>
      <c r="L4" s="88"/>
      <c r="M4" s="88"/>
      <c r="N4" s="88"/>
      <c r="O4" s="88"/>
      <c r="P4" s="88"/>
      <c r="Q4" s="88"/>
      <c r="R4" s="88"/>
      <c r="S4" s="88"/>
      <c r="T4" s="88"/>
      <c r="U4" s="88"/>
      <c r="V4" s="88"/>
      <c r="W4" s="88"/>
      <c r="X4" s="88"/>
      <c r="Y4" s="88"/>
      <c r="Z4" s="88"/>
    </row>
    <row r="5" spans="1:26" ht="12.75" customHeight="1" x14ac:dyDescent="0.2">
      <c r="A5" s="322" t="s">
        <v>283</v>
      </c>
      <c r="B5" s="91"/>
      <c r="C5" s="91"/>
      <c r="D5" s="91"/>
      <c r="E5" s="127">
        <f>'Page 1-Enrollment Plan'!C21</f>
        <v>0</v>
      </c>
      <c r="F5" s="126"/>
      <c r="G5" s="88"/>
      <c r="H5" s="88"/>
      <c r="I5" s="88"/>
      <c r="J5" s="88"/>
      <c r="K5" s="88"/>
      <c r="L5" s="88"/>
      <c r="M5" s="88"/>
      <c r="N5" s="88"/>
      <c r="O5" s="88"/>
      <c r="P5" s="88"/>
      <c r="Q5" s="88"/>
      <c r="R5" s="88"/>
      <c r="S5" s="88"/>
      <c r="T5" s="88"/>
      <c r="U5" s="88"/>
      <c r="V5" s="88"/>
      <c r="W5" s="88"/>
      <c r="X5" s="88"/>
      <c r="Y5" s="88"/>
      <c r="Z5" s="88"/>
    </row>
    <row r="6" spans="1:26" ht="12.75" customHeight="1" x14ac:dyDescent="0.2">
      <c r="A6" s="90" t="s">
        <v>107</v>
      </c>
      <c r="B6" s="91"/>
      <c r="C6" s="91"/>
      <c r="D6" s="91"/>
      <c r="E6" s="129">
        <f>'Page 1-Enrollment Plan'!C23</f>
        <v>0</v>
      </c>
      <c r="F6" s="323"/>
      <c r="G6" s="88"/>
      <c r="H6" s="88"/>
      <c r="I6" s="88"/>
      <c r="J6" s="88"/>
      <c r="K6" s="88"/>
      <c r="L6" s="88"/>
      <c r="M6" s="88"/>
      <c r="N6" s="88"/>
      <c r="O6" s="88"/>
      <c r="P6" s="88"/>
      <c r="Q6" s="88"/>
      <c r="R6" s="88"/>
      <c r="S6" s="88"/>
      <c r="T6" s="88"/>
      <c r="U6" s="88"/>
      <c r="V6" s="88"/>
      <c r="W6" s="88"/>
      <c r="X6" s="88"/>
      <c r="Y6" s="88"/>
      <c r="Z6" s="88"/>
    </row>
    <row r="7" spans="1:26" ht="12.75" customHeight="1" x14ac:dyDescent="0.2">
      <c r="A7" s="20" t="s">
        <v>50</v>
      </c>
      <c r="B7" s="91"/>
      <c r="C7" s="91"/>
      <c r="D7" s="91"/>
      <c r="E7" s="94"/>
      <c r="F7" s="323"/>
      <c r="G7" s="88"/>
      <c r="H7" s="88"/>
      <c r="I7" s="88"/>
      <c r="J7" s="88"/>
      <c r="K7" s="88"/>
      <c r="L7" s="88"/>
      <c r="M7" s="88"/>
      <c r="N7" s="88"/>
      <c r="O7" s="88"/>
      <c r="P7" s="88"/>
      <c r="Q7" s="88"/>
      <c r="R7" s="88"/>
      <c r="S7" s="88"/>
      <c r="T7" s="88"/>
      <c r="U7" s="88"/>
      <c r="V7" s="88"/>
      <c r="W7" s="88"/>
      <c r="X7" s="88"/>
      <c r="Y7" s="88"/>
      <c r="Z7" s="88"/>
    </row>
    <row r="8" spans="1:26" ht="36" customHeight="1" x14ac:dyDescent="0.2">
      <c r="A8" s="95" t="s">
        <v>108</v>
      </c>
      <c r="B8" s="96"/>
      <c r="C8" s="96"/>
      <c r="D8" s="96"/>
      <c r="E8" s="98">
        <f t="shared" ref="E8:E28" si="0">SUM(B8:D8)</f>
        <v>0</v>
      </c>
      <c r="F8" s="332"/>
      <c r="G8" s="2"/>
      <c r="H8" s="2"/>
      <c r="I8" s="2"/>
      <c r="J8" s="2"/>
      <c r="K8" s="2"/>
      <c r="L8" s="2"/>
      <c r="M8" s="2"/>
      <c r="N8" s="2"/>
      <c r="O8" s="2"/>
      <c r="P8" s="2"/>
      <c r="Q8" s="2"/>
      <c r="R8" s="2"/>
      <c r="S8" s="2"/>
      <c r="T8" s="2"/>
      <c r="U8" s="2"/>
      <c r="V8" s="2"/>
      <c r="W8" s="2"/>
      <c r="X8" s="2"/>
      <c r="Y8" s="2"/>
      <c r="Z8" s="2"/>
    </row>
    <row r="9" spans="1:26" ht="12.75" customHeight="1" x14ac:dyDescent="0.2">
      <c r="A9" s="95" t="s">
        <v>109</v>
      </c>
      <c r="B9" s="96"/>
      <c r="C9" s="99">
        <v>0</v>
      </c>
      <c r="D9" s="99">
        <v>0</v>
      </c>
      <c r="E9" s="98">
        <f t="shared" si="0"/>
        <v>0</v>
      </c>
      <c r="F9" s="325"/>
      <c r="G9" s="2"/>
      <c r="H9" s="2"/>
      <c r="I9" s="2"/>
      <c r="J9" s="2"/>
      <c r="K9" s="2"/>
      <c r="L9" s="2"/>
      <c r="M9" s="2"/>
      <c r="N9" s="2"/>
      <c r="O9" s="2"/>
      <c r="P9" s="2"/>
      <c r="Q9" s="2"/>
      <c r="R9" s="2"/>
      <c r="S9" s="2"/>
      <c r="T9" s="2"/>
      <c r="U9" s="2"/>
      <c r="V9" s="2"/>
      <c r="W9" s="2"/>
      <c r="X9" s="2"/>
      <c r="Y9" s="2"/>
      <c r="Z9" s="2"/>
    </row>
    <row r="10" spans="1:26" ht="12.75" customHeight="1" x14ac:dyDescent="0.2">
      <c r="A10" s="95" t="s">
        <v>110</v>
      </c>
      <c r="B10" s="96"/>
      <c r="C10" s="109"/>
      <c r="D10" s="109"/>
      <c r="E10" s="98">
        <f t="shared" si="0"/>
        <v>0</v>
      </c>
      <c r="F10" s="325"/>
      <c r="G10" s="2"/>
      <c r="H10" s="2"/>
      <c r="I10" s="2"/>
      <c r="J10" s="2"/>
      <c r="K10" s="2"/>
      <c r="L10" s="2"/>
      <c r="M10" s="2"/>
      <c r="N10" s="2"/>
      <c r="O10" s="2"/>
      <c r="P10" s="2"/>
      <c r="Q10" s="2"/>
      <c r="R10" s="2"/>
      <c r="S10" s="2"/>
      <c r="T10" s="2"/>
      <c r="U10" s="2"/>
      <c r="V10" s="2"/>
      <c r="W10" s="2"/>
      <c r="X10" s="2"/>
      <c r="Y10" s="2"/>
      <c r="Z10" s="2"/>
    </row>
    <row r="11" spans="1:26" ht="12.75" customHeight="1" x14ac:dyDescent="0.2">
      <c r="A11" s="95" t="s">
        <v>111</v>
      </c>
      <c r="B11" s="96"/>
      <c r="C11" s="96"/>
      <c r="D11" s="96"/>
      <c r="E11" s="98">
        <f t="shared" si="0"/>
        <v>0</v>
      </c>
      <c r="F11" s="325"/>
      <c r="G11" s="2"/>
      <c r="H11" s="2"/>
      <c r="I11" s="2"/>
      <c r="J11" s="2"/>
      <c r="K11" s="2"/>
      <c r="L11" s="2"/>
      <c r="M11" s="2"/>
      <c r="N11" s="2"/>
      <c r="O11" s="2"/>
      <c r="P11" s="2"/>
      <c r="Q11" s="2"/>
      <c r="R11" s="2"/>
      <c r="S11" s="2"/>
      <c r="T11" s="2"/>
      <c r="U11" s="2"/>
      <c r="V11" s="2"/>
      <c r="W11" s="2"/>
      <c r="X11" s="2"/>
      <c r="Y11" s="2"/>
      <c r="Z11" s="2"/>
    </row>
    <row r="12" spans="1:26" ht="12.75" customHeight="1" x14ac:dyDescent="0.2">
      <c r="A12" s="95" t="s">
        <v>112</v>
      </c>
      <c r="B12" s="96">
        <f>B73</f>
        <v>0</v>
      </c>
      <c r="C12" s="109"/>
      <c r="D12" s="109"/>
      <c r="E12" s="98">
        <f t="shared" si="0"/>
        <v>0</v>
      </c>
      <c r="F12" s="325"/>
      <c r="G12" s="2"/>
      <c r="H12" s="2"/>
      <c r="I12" s="2"/>
      <c r="J12" s="2"/>
      <c r="K12" s="2"/>
      <c r="L12" s="2"/>
      <c r="M12" s="2"/>
      <c r="N12" s="2"/>
      <c r="O12" s="2"/>
      <c r="P12" s="2"/>
      <c r="Q12" s="2"/>
      <c r="R12" s="2"/>
      <c r="S12" s="2"/>
      <c r="T12" s="2"/>
      <c r="U12" s="2"/>
      <c r="V12" s="2"/>
      <c r="W12" s="2"/>
      <c r="X12" s="2"/>
      <c r="Y12" s="2"/>
      <c r="Z12" s="2"/>
    </row>
    <row r="13" spans="1:26" ht="12.75" customHeight="1" x14ac:dyDescent="0.2">
      <c r="A13" s="95" t="s">
        <v>113</v>
      </c>
      <c r="B13" s="96">
        <f>100*E5*0.8</f>
        <v>0</v>
      </c>
      <c r="C13" s="109"/>
      <c r="D13" s="109"/>
      <c r="E13" s="98">
        <f t="shared" si="0"/>
        <v>0</v>
      </c>
      <c r="F13" s="325"/>
      <c r="G13" s="2"/>
      <c r="H13" s="2"/>
      <c r="I13" s="2"/>
      <c r="J13" s="2"/>
      <c r="K13" s="2"/>
      <c r="L13" s="2"/>
      <c r="M13" s="2"/>
      <c r="N13" s="2"/>
      <c r="O13" s="2"/>
      <c r="P13" s="2"/>
      <c r="Q13" s="2"/>
      <c r="R13" s="2"/>
      <c r="S13" s="2"/>
      <c r="T13" s="2"/>
      <c r="U13" s="2"/>
      <c r="V13" s="2"/>
      <c r="W13" s="2"/>
      <c r="X13" s="2"/>
      <c r="Y13" s="2"/>
      <c r="Z13" s="2"/>
    </row>
    <row r="14" spans="1:26" ht="12.75" customHeight="1" x14ac:dyDescent="0.2">
      <c r="A14" s="101" t="s">
        <v>114</v>
      </c>
      <c r="B14" s="96"/>
      <c r="C14" s="109"/>
      <c r="D14" s="109"/>
      <c r="E14" s="98">
        <f t="shared" si="0"/>
        <v>0</v>
      </c>
      <c r="F14" s="325"/>
      <c r="G14" s="2"/>
      <c r="H14" s="2"/>
      <c r="I14" s="2"/>
      <c r="J14" s="2"/>
      <c r="K14" s="2"/>
      <c r="L14" s="2"/>
      <c r="M14" s="2"/>
      <c r="N14" s="2"/>
      <c r="O14" s="2"/>
      <c r="P14" s="2"/>
      <c r="Q14" s="2"/>
      <c r="R14" s="2"/>
      <c r="S14" s="2"/>
      <c r="T14" s="2"/>
      <c r="U14" s="2"/>
      <c r="V14" s="2"/>
      <c r="W14" s="2"/>
      <c r="X14" s="2"/>
      <c r="Y14" s="2"/>
      <c r="Z14" s="2"/>
    </row>
    <row r="15" spans="1:26" ht="12.75" customHeight="1" x14ac:dyDescent="0.2">
      <c r="A15" s="101" t="s">
        <v>115</v>
      </c>
      <c r="B15" s="96">
        <f>E6*'Page 3-Assumptions'!D6</f>
        <v>0</v>
      </c>
      <c r="C15" s="109">
        <v>0</v>
      </c>
      <c r="D15" s="109">
        <v>0</v>
      </c>
      <c r="E15" s="98">
        <f t="shared" si="0"/>
        <v>0</v>
      </c>
      <c r="F15" s="325"/>
      <c r="G15" s="2"/>
      <c r="H15" s="2"/>
      <c r="I15" s="2"/>
      <c r="J15" s="2"/>
      <c r="K15" s="2"/>
      <c r="L15" s="2"/>
      <c r="M15" s="2"/>
      <c r="N15" s="2"/>
      <c r="O15" s="2"/>
      <c r="P15" s="2"/>
      <c r="Q15" s="2"/>
      <c r="R15" s="2"/>
      <c r="S15" s="2"/>
      <c r="T15" s="2"/>
      <c r="U15" s="2"/>
      <c r="V15" s="2"/>
      <c r="W15" s="2"/>
      <c r="X15" s="2"/>
      <c r="Y15" s="2"/>
      <c r="Z15" s="2"/>
    </row>
    <row r="16" spans="1:26" ht="12.75" customHeight="1" x14ac:dyDescent="0.2">
      <c r="A16" s="101" t="s">
        <v>116</v>
      </c>
      <c r="B16" s="96">
        <f>'Page 3-Assumptions'!D7</f>
        <v>0</v>
      </c>
      <c r="C16" s="109">
        <v>0</v>
      </c>
      <c r="D16" s="109">
        <v>0</v>
      </c>
      <c r="E16" s="98">
        <f t="shared" si="0"/>
        <v>0</v>
      </c>
      <c r="F16" s="325"/>
      <c r="G16" s="2"/>
      <c r="H16" s="2"/>
      <c r="I16" s="2"/>
      <c r="J16" s="2"/>
      <c r="K16" s="2"/>
      <c r="L16" s="2"/>
      <c r="M16" s="2"/>
      <c r="N16" s="2"/>
      <c r="O16" s="2"/>
      <c r="P16" s="2"/>
      <c r="Q16" s="2"/>
      <c r="R16" s="2"/>
      <c r="S16" s="2"/>
      <c r="T16" s="2"/>
      <c r="U16" s="2"/>
      <c r="V16" s="2"/>
      <c r="W16" s="2"/>
      <c r="X16" s="2"/>
      <c r="Y16" s="2"/>
      <c r="Z16" s="2"/>
    </row>
    <row r="17" spans="1:26" ht="12.75" customHeight="1" x14ac:dyDescent="0.2">
      <c r="A17" s="95" t="s">
        <v>54</v>
      </c>
      <c r="B17" s="96"/>
      <c r="C17" s="99">
        <f>'Page 3-Assumptions'!$D$8</f>
        <v>0</v>
      </c>
      <c r="D17" s="109">
        <v>0</v>
      </c>
      <c r="E17" s="98">
        <f t="shared" si="0"/>
        <v>0</v>
      </c>
      <c r="F17" s="325"/>
      <c r="G17" s="2"/>
      <c r="H17" s="2"/>
      <c r="I17" s="2"/>
      <c r="J17" s="2"/>
      <c r="K17" s="2"/>
      <c r="L17" s="2"/>
      <c r="M17" s="2"/>
      <c r="N17" s="2"/>
      <c r="O17" s="2"/>
      <c r="P17" s="2"/>
      <c r="Q17" s="2"/>
      <c r="R17" s="2"/>
      <c r="S17" s="2"/>
      <c r="T17" s="2"/>
      <c r="U17" s="2"/>
      <c r="V17" s="2"/>
      <c r="W17" s="2"/>
      <c r="X17" s="2"/>
      <c r="Y17" s="2"/>
      <c r="Z17" s="2"/>
    </row>
    <row r="18" spans="1:26" ht="12.75" customHeight="1" x14ac:dyDescent="0.2">
      <c r="A18" s="95" t="s">
        <v>55</v>
      </c>
      <c r="B18" s="99">
        <f>'Page 3-Assumptions'!D9</f>
        <v>500</v>
      </c>
      <c r="C18" s="99">
        <v>0</v>
      </c>
      <c r="D18" s="99">
        <v>0</v>
      </c>
      <c r="E18" s="98">
        <f t="shared" si="0"/>
        <v>500</v>
      </c>
      <c r="F18" s="325"/>
      <c r="G18" s="2"/>
      <c r="H18" s="2"/>
      <c r="I18" s="2"/>
      <c r="J18" s="2"/>
      <c r="K18" s="2"/>
      <c r="L18" s="2"/>
      <c r="M18" s="2"/>
      <c r="N18" s="2"/>
      <c r="O18" s="2"/>
      <c r="P18" s="2"/>
      <c r="Q18" s="2"/>
      <c r="R18" s="2"/>
      <c r="S18" s="2"/>
      <c r="T18" s="2"/>
      <c r="U18" s="2"/>
      <c r="V18" s="2"/>
      <c r="W18" s="2"/>
      <c r="X18" s="2"/>
      <c r="Y18" s="2"/>
      <c r="Z18" s="2"/>
    </row>
    <row r="19" spans="1:26" ht="12.75" customHeight="1" x14ac:dyDescent="0.2">
      <c r="A19" s="95" t="s">
        <v>118</v>
      </c>
      <c r="B19" s="97"/>
      <c r="C19" s="96"/>
      <c r="D19" s="96"/>
      <c r="E19" s="98">
        <f t="shared" si="0"/>
        <v>0</v>
      </c>
      <c r="F19" s="325"/>
      <c r="G19" s="2"/>
      <c r="H19" s="2"/>
      <c r="I19" s="2"/>
      <c r="J19" s="2"/>
      <c r="K19" s="2"/>
      <c r="L19" s="2"/>
      <c r="M19" s="2"/>
      <c r="N19" s="2"/>
      <c r="O19" s="2"/>
      <c r="P19" s="2"/>
      <c r="Q19" s="2"/>
      <c r="R19" s="2"/>
      <c r="S19" s="2"/>
      <c r="T19" s="2"/>
      <c r="U19" s="2"/>
      <c r="V19" s="2"/>
      <c r="W19" s="2"/>
      <c r="X19" s="2"/>
      <c r="Y19" s="2"/>
      <c r="Z19" s="2"/>
    </row>
    <row r="20" spans="1:26" ht="12.75" customHeight="1" x14ac:dyDescent="0.2">
      <c r="A20" s="95" t="s">
        <v>56</v>
      </c>
      <c r="B20" s="97">
        <f>'Page 3-Assumptions'!D10</f>
        <v>0</v>
      </c>
      <c r="C20" s="99">
        <v>0</v>
      </c>
      <c r="D20" s="99">
        <v>0</v>
      </c>
      <c r="E20" s="98">
        <f t="shared" si="0"/>
        <v>0</v>
      </c>
      <c r="F20" s="325"/>
      <c r="G20" s="2"/>
      <c r="H20" s="2"/>
      <c r="I20" s="2"/>
      <c r="J20" s="2"/>
      <c r="K20" s="2"/>
      <c r="L20" s="2"/>
      <c r="M20" s="2"/>
      <c r="N20" s="2"/>
      <c r="O20" s="2"/>
      <c r="P20" s="2"/>
      <c r="Q20" s="2"/>
      <c r="R20" s="2"/>
      <c r="S20" s="2"/>
      <c r="T20" s="2"/>
      <c r="U20" s="2"/>
      <c r="V20" s="2"/>
      <c r="W20" s="2"/>
      <c r="X20" s="2"/>
      <c r="Y20" s="2"/>
      <c r="Z20" s="2"/>
    </row>
    <row r="21" spans="1:26" ht="12.75" customHeight="1" x14ac:dyDescent="0.2">
      <c r="A21" s="95" t="s">
        <v>235</v>
      </c>
      <c r="B21" s="97">
        <f>'Page 3-Assumptions'!D11</f>
        <v>0</v>
      </c>
      <c r="C21" s="99">
        <v>0</v>
      </c>
      <c r="D21" s="99">
        <v>0</v>
      </c>
      <c r="E21" s="98"/>
      <c r="F21" s="325"/>
      <c r="G21" s="2"/>
      <c r="H21" s="2"/>
      <c r="I21" s="2"/>
      <c r="J21" s="2"/>
      <c r="K21" s="2"/>
      <c r="L21" s="2"/>
      <c r="M21" s="2"/>
      <c r="N21" s="2"/>
      <c r="O21" s="2"/>
      <c r="P21" s="2"/>
      <c r="Q21" s="2"/>
      <c r="R21" s="2"/>
      <c r="S21" s="2"/>
      <c r="T21" s="2"/>
      <c r="U21" s="2"/>
      <c r="V21" s="2"/>
      <c r="W21" s="2"/>
      <c r="X21" s="2"/>
      <c r="Y21" s="2"/>
      <c r="Z21" s="2"/>
    </row>
    <row r="22" spans="1:26" ht="12.75" customHeight="1" x14ac:dyDescent="0.2">
      <c r="A22" s="95" t="s">
        <v>58</v>
      </c>
      <c r="B22" s="97"/>
      <c r="C22" s="99" t="str">
        <f>'Page 3-Assumptions'!$D$12</f>
        <v>N/A</v>
      </c>
      <c r="D22" s="109">
        <v>0</v>
      </c>
      <c r="E22" s="98">
        <f t="shared" si="0"/>
        <v>0</v>
      </c>
      <c r="F22" s="325"/>
      <c r="G22" s="2"/>
      <c r="H22" s="2"/>
      <c r="I22" s="2"/>
      <c r="J22" s="2"/>
      <c r="K22" s="2"/>
      <c r="L22" s="2"/>
      <c r="M22" s="2"/>
      <c r="N22" s="2"/>
      <c r="O22" s="2"/>
      <c r="P22" s="2"/>
      <c r="Q22" s="2"/>
      <c r="R22" s="2"/>
      <c r="S22" s="2"/>
      <c r="T22" s="2"/>
      <c r="U22" s="2"/>
      <c r="V22" s="2"/>
      <c r="W22" s="2"/>
      <c r="X22" s="2"/>
      <c r="Y22" s="2"/>
      <c r="Z22" s="2"/>
    </row>
    <row r="23" spans="1:26" ht="12.75" customHeight="1" x14ac:dyDescent="0.2">
      <c r="A23" s="95" t="s">
        <v>119</v>
      </c>
      <c r="B23" s="97"/>
      <c r="C23" s="99">
        <f>'Page 3-Assumptions'!$D$13</f>
        <v>0</v>
      </c>
      <c r="D23" s="109">
        <v>0</v>
      </c>
      <c r="E23" s="98">
        <f t="shared" si="0"/>
        <v>0</v>
      </c>
      <c r="F23" s="325"/>
      <c r="G23" s="2"/>
      <c r="H23" s="2"/>
      <c r="I23" s="2"/>
      <c r="J23" s="2"/>
      <c r="K23" s="2"/>
      <c r="L23" s="2"/>
      <c r="M23" s="2"/>
      <c r="N23" s="2"/>
      <c r="O23" s="2"/>
      <c r="P23" s="2"/>
      <c r="Q23" s="2"/>
      <c r="R23" s="2"/>
      <c r="S23" s="2"/>
      <c r="T23" s="2"/>
      <c r="U23" s="2"/>
      <c r="V23" s="2"/>
      <c r="W23" s="2"/>
      <c r="X23" s="2"/>
      <c r="Y23" s="2"/>
      <c r="Z23" s="2"/>
    </row>
    <row r="24" spans="1:26" ht="12.75" customHeight="1" x14ac:dyDescent="0.2">
      <c r="A24" s="95" t="s">
        <v>62</v>
      </c>
      <c r="B24" s="97"/>
      <c r="C24" s="99">
        <f>'Page 3-Assumptions'!$D14</f>
        <v>0</v>
      </c>
      <c r="D24" s="109">
        <v>0</v>
      </c>
      <c r="E24" s="98">
        <f t="shared" si="0"/>
        <v>0</v>
      </c>
      <c r="F24" s="325"/>
      <c r="G24" s="2"/>
      <c r="H24" s="2"/>
      <c r="I24" s="2"/>
      <c r="J24" s="2"/>
      <c r="K24" s="2"/>
      <c r="L24" s="2"/>
      <c r="M24" s="2"/>
      <c r="N24" s="2"/>
      <c r="O24" s="2"/>
      <c r="P24" s="2"/>
      <c r="Q24" s="2"/>
      <c r="R24" s="2"/>
      <c r="S24" s="2"/>
      <c r="T24" s="2"/>
      <c r="U24" s="2"/>
      <c r="V24" s="2"/>
      <c r="W24" s="2"/>
      <c r="X24" s="2"/>
      <c r="Y24" s="2"/>
      <c r="Z24" s="2"/>
    </row>
    <row r="25" spans="1:26" ht="12.75" customHeight="1" x14ac:dyDescent="0.2">
      <c r="A25" s="95" t="s">
        <v>227</v>
      </c>
      <c r="B25" s="97">
        <v>0</v>
      </c>
      <c r="C25" s="99">
        <f>'Page 3-Assumptions'!$D15</f>
        <v>1500</v>
      </c>
      <c r="D25" s="109">
        <v>0</v>
      </c>
      <c r="E25" s="98">
        <f t="shared" si="0"/>
        <v>1500</v>
      </c>
      <c r="F25" s="325"/>
      <c r="G25" s="2"/>
      <c r="H25" s="2"/>
      <c r="I25" s="2"/>
      <c r="J25" s="2"/>
      <c r="K25" s="2"/>
      <c r="L25" s="2"/>
      <c r="M25" s="2"/>
      <c r="N25" s="2"/>
      <c r="O25" s="2"/>
      <c r="P25" s="2"/>
      <c r="Q25" s="2"/>
      <c r="R25" s="2"/>
      <c r="S25" s="2"/>
      <c r="T25" s="2"/>
      <c r="U25" s="2"/>
      <c r="V25" s="2"/>
      <c r="W25" s="2"/>
      <c r="X25" s="2"/>
      <c r="Y25" s="2"/>
      <c r="Z25" s="2"/>
    </row>
    <row r="26" spans="1:26" ht="12.75" customHeight="1" x14ac:dyDescent="0.2">
      <c r="A26" s="95" t="s">
        <v>120</v>
      </c>
      <c r="B26" s="97"/>
      <c r="C26" s="96"/>
      <c r="D26" s="96"/>
      <c r="E26" s="98">
        <f t="shared" si="0"/>
        <v>0</v>
      </c>
      <c r="F26" s="325"/>
      <c r="G26" s="2"/>
      <c r="H26" s="2"/>
      <c r="I26" s="2"/>
      <c r="J26" s="2"/>
      <c r="K26" s="2"/>
      <c r="L26" s="2"/>
      <c r="M26" s="2"/>
      <c r="N26" s="2"/>
      <c r="O26" s="2"/>
      <c r="P26" s="2"/>
      <c r="Q26" s="2"/>
      <c r="R26" s="2"/>
      <c r="S26" s="2"/>
      <c r="T26" s="2"/>
      <c r="U26" s="2"/>
      <c r="V26" s="2"/>
      <c r="W26" s="2"/>
      <c r="X26" s="2"/>
      <c r="Y26" s="2"/>
      <c r="Z26" s="2"/>
    </row>
    <row r="27" spans="1:26" ht="12.75" customHeight="1" x14ac:dyDescent="0.2">
      <c r="A27" s="95" t="s">
        <v>121</v>
      </c>
      <c r="B27" s="97"/>
      <c r="C27" s="109">
        <v>0</v>
      </c>
      <c r="D27" s="96">
        <f>'Support-CDE start-up grant'!D4</f>
        <v>0</v>
      </c>
      <c r="E27" s="98">
        <f t="shared" si="0"/>
        <v>0</v>
      </c>
      <c r="F27" s="325"/>
      <c r="G27" s="2"/>
      <c r="H27" s="2"/>
      <c r="I27" s="2"/>
      <c r="J27" s="2"/>
      <c r="K27" s="2"/>
      <c r="L27" s="2"/>
      <c r="M27" s="2"/>
      <c r="N27" s="2"/>
      <c r="O27" s="2"/>
      <c r="P27" s="2"/>
      <c r="Q27" s="2"/>
      <c r="R27" s="2"/>
      <c r="S27" s="2"/>
      <c r="T27" s="2"/>
      <c r="U27" s="2"/>
      <c r="V27" s="2"/>
      <c r="W27" s="2"/>
      <c r="X27" s="2"/>
      <c r="Y27" s="2"/>
      <c r="Z27" s="2"/>
    </row>
    <row r="28" spans="1:26" ht="12.75" customHeight="1" x14ac:dyDescent="0.2">
      <c r="A28" s="95" t="s">
        <v>51</v>
      </c>
      <c r="B28" s="102">
        <f>E6*'Page 3-Assumptions'!D5</f>
        <v>0</v>
      </c>
      <c r="C28" s="140">
        <v>0</v>
      </c>
      <c r="D28" s="140">
        <v>0</v>
      </c>
      <c r="E28" s="98">
        <f t="shared" si="0"/>
        <v>0</v>
      </c>
      <c r="F28" s="325"/>
      <c r="G28" s="2"/>
      <c r="H28" s="2"/>
      <c r="I28" s="2"/>
      <c r="J28" s="2"/>
      <c r="K28" s="2"/>
      <c r="L28" s="2"/>
      <c r="M28" s="2"/>
      <c r="N28" s="2"/>
      <c r="O28" s="2"/>
      <c r="P28" s="2"/>
      <c r="Q28" s="2"/>
      <c r="R28" s="2"/>
      <c r="S28" s="2"/>
      <c r="T28" s="2"/>
      <c r="U28" s="2"/>
      <c r="V28" s="2"/>
      <c r="W28" s="2"/>
      <c r="X28" s="2"/>
      <c r="Y28" s="2"/>
      <c r="Z28" s="2"/>
    </row>
    <row r="29" spans="1:26" ht="12.75" customHeight="1" x14ac:dyDescent="0.2">
      <c r="A29" s="141" t="s">
        <v>122</v>
      </c>
      <c r="B29" s="104">
        <f>SUM(B8:B28)</f>
        <v>500</v>
      </c>
      <c r="C29" s="104">
        <f>SUM(C8:C28)</f>
        <v>1500</v>
      </c>
      <c r="D29" s="104">
        <f>SUM(D8:D28)</f>
        <v>0</v>
      </c>
      <c r="E29" s="104">
        <f>SUM(E8:E28)</f>
        <v>2000</v>
      </c>
      <c r="F29" s="325"/>
      <c r="G29" s="2"/>
      <c r="H29" s="2"/>
      <c r="I29" s="2"/>
      <c r="J29" s="2"/>
      <c r="K29" s="2"/>
      <c r="L29" s="2"/>
      <c r="M29" s="2"/>
      <c r="N29" s="2"/>
      <c r="O29" s="2"/>
      <c r="P29" s="2"/>
      <c r="Q29" s="2"/>
      <c r="R29" s="2"/>
      <c r="S29" s="2"/>
      <c r="T29" s="2"/>
      <c r="U29" s="2"/>
      <c r="V29" s="2"/>
      <c r="W29" s="2"/>
      <c r="X29" s="2"/>
      <c r="Y29" s="2"/>
      <c r="Z29" s="2"/>
    </row>
    <row r="30" spans="1:26" ht="12.75" customHeight="1" x14ac:dyDescent="0.2">
      <c r="A30" s="142"/>
      <c r="B30" s="106"/>
      <c r="C30" s="106"/>
      <c r="D30" s="106"/>
      <c r="E30" s="107"/>
      <c r="F30" s="325"/>
      <c r="G30" s="2"/>
      <c r="H30" s="2"/>
      <c r="I30" s="2"/>
      <c r="J30" s="2"/>
      <c r="K30" s="2"/>
      <c r="L30" s="2"/>
      <c r="M30" s="2"/>
      <c r="N30" s="2"/>
      <c r="O30" s="2"/>
      <c r="P30" s="2"/>
      <c r="Q30" s="2"/>
      <c r="R30" s="2"/>
      <c r="S30" s="2"/>
      <c r="T30" s="2"/>
      <c r="U30" s="2"/>
      <c r="V30" s="2"/>
      <c r="W30" s="2"/>
      <c r="X30" s="2"/>
      <c r="Y30" s="2"/>
      <c r="Z30" s="2"/>
    </row>
    <row r="31" spans="1:26" ht="12.75" customHeight="1" x14ac:dyDescent="0.2">
      <c r="A31" s="143" t="s">
        <v>65</v>
      </c>
      <c r="B31" s="106"/>
      <c r="C31" s="106"/>
      <c r="D31" s="106"/>
      <c r="E31" s="107"/>
      <c r="F31" s="325"/>
      <c r="G31" s="2"/>
      <c r="H31" s="2"/>
      <c r="I31" s="2"/>
      <c r="J31" s="2"/>
      <c r="K31" s="2"/>
      <c r="L31" s="2"/>
      <c r="M31" s="2"/>
      <c r="N31" s="2"/>
      <c r="O31" s="2"/>
      <c r="P31" s="2"/>
      <c r="Q31" s="2"/>
      <c r="R31" s="2"/>
      <c r="S31" s="2"/>
      <c r="T31" s="2"/>
      <c r="U31" s="2"/>
      <c r="V31" s="2"/>
      <c r="W31" s="2"/>
      <c r="X31" s="2"/>
      <c r="Y31" s="2"/>
      <c r="Z31" s="2"/>
    </row>
    <row r="32" spans="1:26" ht="12.75" customHeight="1" x14ac:dyDescent="0.2">
      <c r="A32" s="95" t="s">
        <v>123</v>
      </c>
      <c r="B32" s="99">
        <f>'Page 2-Staffing Plan'!D32</f>
        <v>731400</v>
      </c>
      <c r="C32" s="96">
        <v>0</v>
      </c>
      <c r="D32" s="96">
        <v>0</v>
      </c>
      <c r="E32" s="98">
        <f t="shared" ref="E32:E74" si="1">SUM(B32:D32)</f>
        <v>731400</v>
      </c>
      <c r="F32" s="325"/>
      <c r="G32" s="2"/>
      <c r="H32" s="2"/>
      <c r="I32" s="2"/>
      <c r="J32" s="2"/>
      <c r="K32" s="2"/>
      <c r="L32" s="2"/>
      <c r="M32" s="2"/>
      <c r="N32" s="2"/>
      <c r="O32" s="2"/>
      <c r="P32" s="2"/>
      <c r="Q32" s="2"/>
      <c r="R32" s="2"/>
      <c r="S32" s="2"/>
      <c r="T32" s="2"/>
      <c r="U32" s="2"/>
      <c r="V32" s="2"/>
      <c r="W32" s="2"/>
      <c r="X32" s="2"/>
      <c r="Y32" s="2"/>
      <c r="Z32" s="2"/>
    </row>
    <row r="33" spans="1:26" ht="12.75" customHeight="1" x14ac:dyDescent="0.2">
      <c r="A33" s="95" t="s">
        <v>124</v>
      </c>
      <c r="B33" s="99">
        <f>('Page 3-Assumptions'!B29*'Page 3-Assumptions'!B30)*('Page 2-Staffing Plan'!D15)</f>
        <v>0</v>
      </c>
      <c r="C33" s="96"/>
      <c r="D33" s="96"/>
      <c r="E33" s="98">
        <f t="shared" si="1"/>
        <v>0</v>
      </c>
      <c r="F33" s="325"/>
      <c r="G33" s="2"/>
      <c r="H33" s="2"/>
      <c r="I33" s="2"/>
      <c r="J33" s="2"/>
      <c r="K33" s="2"/>
      <c r="L33" s="2"/>
      <c r="M33" s="2"/>
      <c r="N33" s="2"/>
      <c r="O33" s="2"/>
      <c r="P33" s="2"/>
      <c r="Q33" s="2"/>
      <c r="R33" s="2"/>
      <c r="S33" s="2"/>
      <c r="T33" s="2"/>
      <c r="U33" s="2"/>
      <c r="V33" s="2"/>
      <c r="W33" s="2"/>
      <c r="X33" s="2"/>
      <c r="Y33" s="2"/>
      <c r="Z33" s="2"/>
    </row>
    <row r="34" spans="1:26" ht="12.75" customHeight="1" x14ac:dyDescent="0.2">
      <c r="A34" s="95" t="s">
        <v>125</v>
      </c>
      <c r="B34" s="99">
        <f>(B32+B33)*1.45%</f>
        <v>10605.3</v>
      </c>
      <c r="C34" s="96"/>
      <c r="D34" s="96"/>
      <c r="E34" s="98">
        <f t="shared" si="1"/>
        <v>10605.3</v>
      </c>
      <c r="F34" s="325"/>
      <c r="G34" s="2"/>
      <c r="H34" s="2"/>
      <c r="I34" s="2"/>
      <c r="J34" s="2"/>
      <c r="K34" s="2"/>
      <c r="L34" s="2"/>
      <c r="M34" s="2"/>
      <c r="N34" s="2"/>
      <c r="O34" s="2"/>
      <c r="P34" s="2"/>
      <c r="Q34" s="2"/>
      <c r="R34" s="2"/>
      <c r="S34" s="2"/>
      <c r="T34" s="2"/>
      <c r="U34" s="2"/>
      <c r="V34" s="2"/>
      <c r="W34" s="2"/>
      <c r="X34" s="2"/>
      <c r="Y34" s="2"/>
      <c r="Z34" s="2"/>
    </row>
    <row r="35" spans="1:26" ht="12.75" customHeight="1" x14ac:dyDescent="0.2">
      <c r="A35" s="95" t="s">
        <v>126</v>
      </c>
      <c r="B35" s="99">
        <f>'Page 5-Year 1'!B35</f>
        <v>0</v>
      </c>
      <c r="C35" s="96"/>
      <c r="D35" s="96"/>
      <c r="E35" s="98">
        <f t="shared" si="1"/>
        <v>0</v>
      </c>
      <c r="F35" s="325"/>
      <c r="G35" s="2"/>
      <c r="H35" s="2"/>
      <c r="I35" s="2"/>
      <c r="J35" s="2"/>
      <c r="K35" s="2"/>
      <c r="L35" s="2"/>
      <c r="M35" s="2"/>
      <c r="N35" s="2"/>
      <c r="O35" s="2"/>
      <c r="P35" s="2"/>
      <c r="Q35" s="2"/>
      <c r="R35" s="2"/>
      <c r="S35" s="2"/>
      <c r="T35" s="2"/>
      <c r="U35" s="2"/>
      <c r="V35" s="2"/>
      <c r="W35" s="2"/>
      <c r="X35" s="2"/>
      <c r="Y35" s="2"/>
      <c r="Z35" s="2"/>
    </row>
    <row r="36" spans="1:26" ht="12.75" customHeight="1" x14ac:dyDescent="0.2">
      <c r="A36" s="95" t="s">
        <v>127</v>
      </c>
      <c r="B36" s="99">
        <f>((E32+E33)*'Page 3-Assumptions'!D21)-C36</f>
        <v>151034.1</v>
      </c>
      <c r="C36" s="133"/>
      <c r="D36" s="96"/>
      <c r="E36" s="98">
        <f t="shared" si="1"/>
        <v>151034.1</v>
      </c>
      <c r="F36" s="325"/>
      <c r="G36" s="2"/>
      <c r="H36" s="2"/>
      <c r="I36" s="2"/>
      <c r="J36" s="2"/>
      <c r="K36" s="2"/>
      <c r="L36" s="2"/>
      <c r="M36" s="2"/>
      <c r="N36" s="2"/>
      <c r="O36" s="2"/>
      <c r="P36" s="2"/>
      <c r="Q36" s="2"/>
      <c r="R36" s="2"/>
      <c r="S36" s="2"/>
      <c r="T36" s="2"/>
      <c r="U36" s="2"/>
      <c r="V36" s="2"/>
      <c r="W36" s="2"/>
      <c r="X36" s="2"/>
      <c r="Y36" s="2"/>
      <c r="Z36" s="2"/>
    </row>
    <row r="37" spans="1:26" ht="12.75" customHeight="1" x14ac:dyDescent="0.2">
      <c r="A37" s="95" t="s">
        <v>128</v>
      </c>
      <c r="B37" s="99">
        <f>('Page 3-Assumptions'!B31*1.05^2)*'Page 2-Staffing Plan'!D37</f>
        <v>0</v>
      </c>
      <c r="C37" s="96"/>
      <c r="D37" s="96"/>
      <c r="E37" s="98">
        <f t="shared" si="1"/>
        <v>0</v>
      </c>
      <c r="F37" s="325"/>
      <c r="G37" s="2"/>
      <c r="H37" s="2"/>
      <c r="I37" s="2"/>
      <c r="J37" s="2"/>
      <c r="K37" s="2"/>
      <c r="L37" s="2"/>
      <c r="M37" s="2"/>
      <c r="N37" s="2"/>
      <c r="O37" s="2"/>
      <c r="P37" s="2"/>
      <c r="Q37" s="2"/>
      <c r="R37" s="2"/>
      <c r="S37" s="2"/>
      <c r="T37" s="2"/>
      <c r="U37" s="2"/>
      <c r="V37" s="2"/>
      <c r="W37" s="2"/>
      <c r="X37" s="2"/>
      <c r="Y37" s="2"/>
      <c r="Z37" s="2"/>
    </row>
    <row r="38" spans="1:26" ht="12.75" customHeight="1" x14ac:dyDescent="0.2">
      <c r="A38" s="95" t="s">
        <v>129</v>
      </c>
      <c r="B38" s="99">
        <f>('Page 3-Assumptions'!B32*1.02^1)*'Page 2-Staffing Plan'!D37</f>
        <v>0</v>
      </c>
      <c r="C38" s="96"/>
      <c r="D38" s="96"/>
      <c r="E38" s="98">
        <f t="shared" si="1"/>
        <v>0</v>
      </c>
      <c r="F38" s="325"/>
      <c r="G38" s="2"/>
      <c r="H38" s="2"/>
      <c r="I38" s="2"/>
      <c r="J38" s="2"/>
      <c r="K38" s="2"/>
      <c r="L38" s="2"/>
      <c r="M38" s="2"/>
      <c r="N38" s="2"/>
      <c r="O38" s="2"/>
      <c r="P38" s="2"/>
      <c r="Q38" s="2"/>
      <c r="R38" s="2"/>
      <c r="S38" s="2"/>
      <c r="T38" s="2"/>
      <c r="U38" s="2"/>
      <c r="V38" s="2"/>
      <c r="W38" s="2"/>
      <c r="X38" s="2"/>
      <c r="Y38" s="2"/>
      <c r="Z38" s="2"/>
    </row>
    <row r="39" spans="1:26" ht="12.75" customHeight="1" x14ac:dyDescent="0.2">
      <c r="A39" s="95" t="s">
        <v>130</v>
      </c>
      <c r="B39" s="99">
        <f>'Page 5-Year 1'!B39</f>
        <v>0</v>
      </c>
      <c r="C39" s="96"/>
      <c r="D39" s="96"/>
      <c r="E39" s="98">
        <f t="shared" si="1"/>
        <v>0</v>
      </c>
      <c r="F39" s="325"/>
      <c r="G39" s="2"/>
      <c r="H39" s="2"/>
      <c r="I39" s="2"/>
      <c r="J39" s="2"/>
      <c r="K39" s="2"/>
      <c r="L39" s="2"/>
      <c r="M39" s="2"/>
      <c r="N39" s="2"/>
      <c r="O39" s="2"/>
      <c r="P39" s="2"/>
      <c r="Q39" s="2"/>
      <c r="R39" s="2"/>
      <c r="S39" s="2"/>
      <c r="T39" s="2"/>
      <c r="U39" s="2"/>
      <c r="V39" s="2"/>
      <c r="W39" s="2"/>
      <c r="X39" s="2"/>
      <c r="Y39" s="2"/>
      <c r="Z39" s="2"/>
    </row>
    <row r="40" spans="1:26" ht="12.75" customHeight="1" x14ac:dyDescent="0.2">
      <c r="A40" s="95" t="s">
        <v>131</v>
      </c>
      <c r="B40" s="99">
        <f>'Page 5-Year 1'!B40</f>
        <v>0</v>
      </c>
      <c r="C40" s="97"/>
      <c r="D40" s="96"/>
      <c r="E40" s="98">
        <f t="shared" si="1"/>
        <v>0</v>
      </c>
      <c r="F40" s="325"/>
      <c r="G40" s="2"/>
      <c r="H40" s="2"/>
      <c r="I40" s="2"/>
      <c r="J40" s="2"/>
      <c r="K40" s="2"/>
      <c r="L40" s="2"/>
      <c r="M40" s="2"/>
      <c r="N40" s="2"/>
      <c r="O40" s="2"/>
      <c r="P40" s="2"/>
      <c r="Q40" s="2"/>
      <c r="R40" s="2"/>
      <c r="S40" s="2"/>
      <c r="T40" s="2"/>
      <c r="U40" s="2"/>
      <c r="V40" s="2"/>
      <c r="W40" s="2"/>
      <c r="X40" s="2"/>
      <c r="Y40" s="2"/>
      <c r="Z40" s="2"/>
    </row>
    <row r="41" spans="1:26" ht="12.75" customHeight="1" x14ac:dyDescent="0.2">
      <c r="A41" s="95" t="s">
        <v>132</v>
      </c>
      <c r="B41" s="99">
        <f>('Page 3-Assumptions'!$B$35*'Page 2-Staffing Plan'!$D$37)</f>
        <v>0</v>
      </c>
      <c r="C41" s="96"/>
      <c r="D41" s="96"/>
      <c r="E41" s="98">
        <f t="shared" si="1"/>
        <v>0</v>
      </c>
      <c r="F41" s="325"/>
      <c r="G41" s="2"/>
      <c r="H41" s="2"/>
      <c r="I41" s="2"/>
      <c r="J41" s="2"/>
      <c r="K41" s="2"/>
      <c r="L41" s="2"/>
      <c r="M41" s="2"/>
      <c r="N41" s="2"/>
      <c r="O41" s="2"/>
      <c r="P41" s="2"/>
      <c r="Q41" s="2"/>
      <c r="R41" s="2"/>
      <c r="S41" s="2"/>
      <c r="T41" s="2"/>
      <c r="U41" s="2"/>
      <c r="V41" s="2"/>
      <c r="W41" s="2"/>
      <c r="X41" s="2"/>
      <c r="Y41" s="2"/>
      <c r="Z41" s="2"/>
    </row>
    <row r="42" spans="1:26" ht="12.75" customHeight="1" x14ac:dyDescent="0.2">
      <c r="A42" s="95" t="s">
        <v>133</v>
      </c>
      <c r="B42" s="99">
        <f>'Page 5-Year 1'!B42</f>
        <v>0</v>
      </c>
      <c r="C42" s="96"/>
      <c r="D42" s="96"/>
      <c r="E42" s="98">
        <f t="shared" si="1"/>
        <v>0</v>
      </c>
      <c r="F42" s="325"/>
      <c r="G42" s="2"/>
      <c r="H42" s="2"/>
      <c r="I42" s="2"/>
      <c r="J42" s="2"/>
      <c r="K42" s="2"/>
      <c r="L42" s="2"/>
      <c r="M42" s="2"/>
      <c r="N42" s="2"/>
      <c r="O42" s="2"/>
      <c r="P42" s="2"/>
      <c r="Q42" s="2"/>
      <c r="R42" s="2"/>
      <c r="S42" s="2"/>
      <c r="T42" s="2"/>
      <c r="U42" s="2"/>
      <c r="V42" s="2"/>
      <c r="W42" s="2"/>
      <c r="X42" s="2"/>
      <c r="Y42" s="2"/>
      <c r="Z42" s="2"/>
    </row>
    <row r="43" spans="1:26" ht="12.75" customHeight="1" x14ac:dyDescent="0.2">
      <c r="A43" s="95" t="s">
        <v>134</v>
      </c>
      <c r="B43" s="99">
        <f>E5*'Page 3-Assumptions'!$B$36</f>
        <v>0</v>
      </c>
      <c r="C43" s="96"/>
      <c r="D43" s="96"/>
      <c r="E43" s="98">
        <f t="shared" si="1"/>
        <v>0</v>
      </c>
      <c r="F43" s="325"/>
      <c r="G43" s="2"/>
      <c r="H43" s="2"/>
      <c r="I43" s="2"/>
      <c r="J43" s="2"/>
      <c r="K43" s="2"/>
      <c r="L43" s="2"/>
      <c r="M43" s="2"/>
      <c r="N43" s="2"/>
      <c r="O43" s="2"/>
      <c r="P43" s="2"/>
      <c r="Q43" s="2"/>
      <c r="R43" s="2"/>
      <c r="S43" s="2"/>
      <c r="T43" s="2"/>
      <c r="U43" s="2"/>
      <c r="V43" s="2"/>
      <c r="W43" s="2"/>
      <c r="X43" s="2"/>
      <c r="Y43" s="2"/>
      <c r="Z43" s="2"/>
    </row>
    <row r="44" spans="1:26" ht="12.75" customHeight="1" x14ac:dyDescent="0.2">
      <c r="A44" s="95" t="s">
        <v>135</v>
      </c>
      <c r="B44" s="96">
        <f>'Page 5-Year 1'!B44*1.05</f>
        <v>0</v>
      </c>
      <c r="C44" s="96"/>
      <c r="D44" s="96">
        <f>'Support-CDE start-up grant'!D11</f>
        <v>0</v>
      </c>
      <c r="E44" s="98">
        <f t="shared" si="1"/>
        <v>0</v>
      </c>
      <c r="F44" s="325"/>
      <c r="G44" s="2"/>
      <c r="H44" s="2"/>
      <c r="I44" s="2"/>
      <c r="J44" s="2"/>
      <c r="K44" s="2"/>
      <c r="L44" s="2"/>
      <c r="M44" s="2"/>
      <c r="N44" s="2"/>
      <c r="O44" s="2"/>
      <c r="P44" s="2"/>
      <c r="Q44" s="2"/>
      <c r="R44" s="2"/>
      <c r="S44" s="2"/>
      <c r="T44" s="2"/>
      <c r="U44" s="2"/>
      <c r="V44" s="2"/>
      <c r="W44" s="2"/>
      <c r="X44" s="2"/>
      <c r="Y44" s="2"/>
      <c r="Z44" s="2"/>
    </row>
    <row r="45" spans="1:26" ht="12.75" customHeight="1" x14ac:dyDescent="0.2">
      <c r="A45" s="95" t="s">
        <v>136</v>
      </c>
      <c r="B45" s="96">
        <v>0</v>
      </c>
      <c r="C45" s="96"/>
      <c r="D45" s="96">
        <f>'Support-CDE start-up grant'!D10</f>
        <v>0</v>
      </c>
      <c r="E45" s="98">
        <f t="shared" si="1"/>
        <v>0</v>
      </c>
      <c r="F45" s="325"/>
      <c r="G45" s="2"/>
      <c r="H45" s="2"/>
      <c r="I45" s="2"/>
      <c r="J45" s="2"/>
      <c r="K45" s="2"/>
      <c r="L45" s="2"/>
      <c r="M45" s="2"/>
      <c r="N45" s="2"/>
      <c r="O45" s="2"/>
      <c r="P45" s="2"/>
      <c r="Q45" s="2"/>
      <c r="R45" s="2"/>
      <c r="S45" s="2"/>
      <c r="T45" s="2"/>
      <c r="U45" s="2"/>
      <c r="V45" s="2"/>
      <c r="W45" s="2"/>
      <c r="X45" s="2"/>
      <c r="Y45" s="2"/>
      <c r="Z45" s="2"/>
    </row>
    <row r="46" spans="1:26" ht="12.75" customHeight="1" x14ac:dyDescent="0.2">
      <c r="A46" s="95" t="s">
        <v>137</v>
      </c>
      <c r="B46" s="96">
        <v>0</v>
      </c>
      <c r="C46" s="96">
        <f>SUM(C16:C24)</f>
        <v>0</v>
      </c>
      <c r="D46" s="96" t="s">
        <v>24</v>
      </c>
      <c r="E46" s="98">
        <f t="shared" si="1"/>
        <v>0</v>
      </c>
      <c r="F46" s="325"/>
      <c r="G46" s="2"/>
      <c r="H46" s="2"/>
      <c r="I46" s="2"/>
      <c r="J46" s="2"/>
      <c r="K46" s="2"/>
      <c r="L46" s="2"/>
      <c r="M46" s="2"/>
      <c r="N46" s="2"/>
      <c r="O46" s="2"/>
      <c r="P46" s="2"/>
      <c r="Q46" s="2"/>
      <c r="R46" s="2"/>
      <c r="S46" s="2"/>
      <c r="T46" s="2"/>
      <c r="U46" s="2"/>
      <c r="V46" s="2"/>
      <c r="W46" s="2"/>
      <c r="X46" s="2"/>
      <c r="Y46" s="2"/>
      <c r="Z46" s="2"/>
    </row>
    <row r="47" spans="1:26" ht="12.75" customHeight="1" x14ac:dyDescent="0.2">
      <c r="A47" s="95" t="s">
        <v>138</v>
      </c>
      <c r="B47" s="96">
        <f>'Page 5-Year 1'!B47*1.05</f>
        <v>0</v>
      </c>
      <c r="C47" s="96"/>
      <c r="D47" s="96">
        <f>'Support-CDE start-up grant'!D12</f>
        <v>0</v>
      </c>
      <c r="E47" s="98">
        <f t="shared" si="1"/>
        <v>0</v>
      </c>
      <c r="F47" s="325"/>
      <c r="G47" s="2"/>
      <c r="H47" s="2"/>
      <c r="I47" s="2"/>
      <c r="J47" s="2"/>
      <c r="K47" s="2"/>
      <c r="L47" s="2"/>
      <c r="M47" s="2"/>
      <c r="N47" s="2"/>
      <c r="O47" s="2"/>
      <c r="P47" s="2"/>
      <c r="Q47" s="2"/>
      <c r="R47" s="2"/>
      <c r="S47" s="2"/>
      <c r="T47" s="2"/>
      <c r="U47" s="2"/>
      <c r="V47" s="2"/>
      <c r="W47" s="2"/>
      <c r="X47" s="2"/>
      <c r="Y47" s="2"/>
      <c r="Z47" s="2"/>
    </row>
    <row r="48" spans="1:26" ht="12.75" customHeight="1" x14ac:dyDescent="0.2">
      <c r="A48" s="95" t="s">
        <v>139</v>
      </c>
      <c r="B48" s="96">
        <f>'Page 5-Year 1'!B48*1.05</f>
        <v>0</v>
      </c>
      <c r="C48" s="97"/>
      <c r="D48" s="96"/>
      <c r="E48" s="98">
        <f t="shared" si="1"/>
        <v>0</v>
      </c>
      <c r="F48" s="325"/>
      <c r="G48" s="2"/>
      <c r="H48" s="2"/>
      <c r="I48" s="2"/>
      <c r="J48" s="2"/>
      <c r="K48" s="2"/>
      <c r="L48" s="2"/>
      <c r="M48" s="2"/>
      <c r="N48" s="2"/>
      <c r="O48" s="2"/>
      <c r="P48" s="2"/>
      <c r="Q48" s="2"/>
      <c r="R48" s="2"/>
      <c r="S48" s="2"/>
      <c r="T48" s="2"/>
      <c r="U48" s="2"/>
      <c r="V48" s="2"/>
      <c r="W48" s="2"/>
      <c r="X48" s="2"/>
      <c r="Y48" s="2"/>
      <c r="Z48" s="2"/>
    </row>
    <row r="49" spans="1:26" ht="12.75" customHeight="1" x14ac:dyDescent="0.2">
      <c r="A49" s="95" t="s">
        <v>140</v>
      </c>
      <c r="B49" s="96">
        <f>'Page 5-Year 1'!B49*1.05</f>
        <v>0</v>
      </c>
      <c r="C49" s="96"/>
      <c r="D49" s="96"/>
      <c r="E49" s="98">
        <f t="shared" si="1"/>
        <v>0</v>
      </c>
      <c r="F49" s="325"/>
      <c r="G49" s="2"/>
      <c r="H49" s="2"/>
      <c r="I49" s="2"/>
      <c r="J49" s="2"/>
      <c r="K49" s="2"/>
      <c r="L49" s="2"/>
      <c r="M49" s="2"/>
      <c r="N49" s="2"/>
      <c r="O49" s="2"/>
      <c r="P49" s="2"/>
      <c r="Q49" s="2"/>
      <c r="R49" s="2"/>
      <c r="S49" s="2"/>
      <c r="T49" s="2"/>
      <c r="U49" s="2"/>
      <c r="V49" s="2"/>
      <c r="W49" s="2"/>
      <c r="X49" s="2"/>
      <c r="Y49" s="2"/>
      <c r="Z49" s="2"/>
    </row>
    <row r="50" spans="1:26" ht="12.75" customHeight="1" x14ac:dyDescent="0.2">
      <c r="A50" s="95" t="s">
        <v>141</v>
      </c>
      <c r="B50" s="96">
        <f>'Page 5-Year 1'!B50*1.05</f>
        <v>0</v>
      </c>
      <c r="C50" s="96"/>
      <c r="D50" s="96"/>
      <c r="E50" s="98">
        <f t="shared" si="1"/>
        <v>0</v>
      </c>
      <c r="F50" s="325"/>
      <c r="G50" s="2"/>
      <c r="H50" s="2"/>
      <c r="I50" s="2"/>
      <c r="J50" s="2"/>
      <c r="K50" s="2"/>
      <c r="L50" s="2"/>
      <c r="M50" s="2"/>
      <c r="N50" s="2"/>
      <c r="O50" s="2"/>
      <c r="P50" s="2"/>
      <c r="Q50" s="2"/>
      <c r="R50" s="2"/>
      <c r="S50" s="2"/>
      <c r="T50" s="2"/>
      <c r="U50" s="2"/>
      <c r="V50" s="2"/>
      <c r="W50" s="2"/>
      <c r="X50" s="2"/>
      <c r="Y50" s="2"/>
      <c r="Z50" s="2"/>
    </row>
    <row r="51" spans="1:26" ht="12.75" customHeight="1" x14ac:dyDescent="0.2">
      <c r="A51" s="95" t="s">
        <v>142</v>
      </c>
      <c r="B51" s="99">
        <f>(SUM('Page 1-Enrollment Plan'!C7:C17))*'Page 3-Assumptions'!$B$37</f>
        <v>0</v>
      </c>
      <c r="C51" s="96"/>
      <c r="D51" s="96"/>
      <c r="E51" s="98">
        <f t="shared" si="1"/>
        <v>0</v>
      </c>
      <c r="F51" s="325"/>
      <c r="G51" s="2"/>
      <c r="H51" s="2"/>
      <c r="I51" s="2"/>
      <c r="J51" s="2"/>
      <c r="K51" s="2"/>
      <c r="L51" s="2"/>
      <c r="M51" s="2"/>
      <c r="N51" s="2"/>
      <c r="O51" s="2"/>
      <c r="P51" s="2"/>
      <c r="Q51" s="2"/>
      <c r="R51" s="2"/>
      <c r="S51" s="2"/>
      <c r="T51" s="2"/>
      <c r="U51" s="2"/>
      <c r="V51" s="2"/>
      <c r="W51" s="2"/>
      <c r="X51" s="2"/>
      <c r="Y51" s="2"/>
      <c r="Z51" s="2"/>
    </row>
    <row r="52" spans="1:26" ht="12.75" customHeight="1" x14ac:dyDescent="0.2">
      <c r="A52" s="95" t="s">
        <v>143</v>
      </c>
      <c r="B52" s="99">
        <f>('Page 3-Assumptions'!$B$38+'Page 3-Assumptions'!$B$39)*'Page 1-Enrollment Plan'!C21</f>
        <v>0</v>
      </c>
      <c r="C52" s="96"/>
      <c r="D52" s="96"/>
      <c r="E52" s="98">
        <f t="shared" si="1"/>
        <v>0</v>
      </c>
      <c r="F52" s="325"/>
      <c r="G52" s="2"/>
      <c r="H52" s="2"/>
      <c r="I52" s="2"/>
      <c r="J52" s="2"/>
      <c r="K52" s="2"/>
      <c r="L52" s="2"/>
      <c r="M52" s="2"/>
      <c r="N52" s="2"/>
      <c r="O52" s="2"/>
      <c r="P52" s="2"/>
      <c r="Q52" s="2"/>
      <c r="R52" s="2"/>
      <c r="S52" s="2"/>
      <c r="T52" s="2"/>
      <c r="U52" s="2"/>
      <c r="V52" s="2"/>
      <c r="W52" s="2"/>
      <c r="X52" s="2"/>
      <c r="Y52" s="2"/>
      <c r="Z52" s="2"/>
    </row>
    <row r="53" spans="1:26" ht="12.75" customHeight="1" x14ac:dyDescent="0.2">
      <c r="A53" s="95" t="s">
        <v>144</v>
      </c>
      <c r="B53" s="99">
        <f>'Page 3-Assumptions'!D25</f>
        <v>0</v>
      </c>
      <c r="C53" s="96"/>
      <c r="D53" s="96"/>
      <c r="E53" s="98">
        <f t="shared" si="1"/>
        <v>0</v>
      </c>
      <c r="F53" s="325"/>
      <c r="G53" s="2"/>
      <c r="H53" s="2"/>
      <c r="I53" s="2"/>
      <c r="J53" s="2"/>
      <c r="K53" s="2"/>
      <c r="L53" s="2"/>
      <c r="M53" s="2"/>
      <c r="N53" s="2"/>
      <c r="O53" s="2"/>
      <c r="P53" s="2"/>
      <c r="Q53" s="2"/>
      <c r="R53" s="2"/>
      <c r="S53" s="2"/>
      <c r="T53" s="2"/>
      <c r="U53" s="2"/>
      <c r="V53" s="2"/>
      <c r="W53" s="2"/>
      <c r="X53" s="2"/>
      <c r="Y53" s="2"/>
      <c r="Z53" s="2"/>
    </row>
    <row r="54" spans="1:26" ht="12.75" customHeight="1" x14ac:dyDescent="0.2">
      <c r="A54" s="95" t="s">
        <v>145</v>
      </c>
      <c r="B54" s="99">
        <f>'Page 3-Assumptions'!$D$24*(E32+E33)</f>
        <v>2194.2000000000003</v>
      </c>
      <c r="C54" s="96"/>
      <c r="D54" s="96"/>
      <c r="E54" s="98">
        <f t="shared" si="1"/>
        <v>2194.2000000000003</v>
      </c>
      <c r="F54" s="325"/>
      <c r="G54" s="2"/>
      <c r="H54" s="2"/>
      <c r="I54" s="2"/>
      <c r="J54" s="2"/>
      <c r="K54" s="2"/>
      <c r="L54" s="2"/>
      <c r="M54" s="2"/>
      <c r="N54" s="2"/>
      <c r="O54" s="2"/>
      <c r="P54" s="2"/>
      <c r="Q54" s="2"/>
      <c r="R54" s="2"/>
      <c r="S54" s="2"/>
      <c r="T54" s="2"/>
      <c r="U54" s="2"/>
      <c r="V54" s="2"/>
      <c r="W54" s="2"/>
      <c r="X54" s="2"/>
      <c r="Y54" s="2"/>
      <c r="Z54" s="2"/>
    </row>
    <row r="55" spans="1:26" ht="12.75" customHeight="1" x14ac:dyDescent="0.2">
      <c r="A55" s="95" t="s">
        <v>146</v>
      </c>
      <c r="B55" s="99">
        <f>((E32+E33)/100)*2</f>
        <v>14628</v>
      </c>
      <c r="C55" s="96"/>
      <c r="D55" s="96"/>
      <c r="E55" s="98">
        <f t="shared" si="1"/>
        <v>14628</v>
      </c>
      <c r="F55" s="325"/>
      <c r="G55" s="2"/>
      <c r="H55" s="2"/>
      <c r="I55" s="2"/>
      <c r="J55" s="2"/>
      <c r="K55" s="2"/>
      <c r="L55" s="2"/>
      <c r="M55" s="2"/>
      <c r="N55" s="2"/>
      <c r="O55" s="2"/>
      <c r="P55" s="2"/>
      <c r="Q55" s="2"/>
      <c r="R55" s="2"/>
      <c r="S55" s="2"/>
      <c r="T55" s="2"/>
      <c r="U55" s="2"/>
      <c r="V55" s="2"/>
      <c r="W55" s="2"/>
      <c r="X55" s="2"/>
      <c r="Y55" s="2"/>
      <c r="Z55" s="2"/>
    </row>
    <row r="56" spans="1:26" ht="12.75" customHeight="1" x14ac:dyDescent="0.2">
      <c r="A56" s="95" t="s">
        <v>147</v>
      </c>
      <c r="B56" s="96">
        <f>'Page 5-Year 1'!B56*1.05</f>
        <v>0</v>
      </c>
      <c r="C56" s="96"/>
      <c r="D56" s="96"/>
      <c r="E56" s="98">
        <f t="shared" si="1"/>
        <v>0</v>
      </c>
      <c r="F56" s="325"/>
      <c r="G56" s="2"/>
      <c r="H56" s="2"/>
      <c r="I56" s="2"/>
      <c r="J56" s="2"/>
      <c r="K56" s="2"/>
      <c r="L56" s="2"/>
      <c r="M56" s="2"/>
      <c r="N56" s="2"/>
      <c r="O56" s="2"/>
      <c r="P56" s="2"/>
      <c r="Q56" s="2"/>
      <c r="R56" s="2"/>
      <c r="S56" s="2"/>
      <c r="T56" s="2"/>
      <c r="U56" s="2"/>
      <c r="V56" s="2"/>
      <c r="W56" s="2"/>
      <c r="X56" s="2"/>
      <c r="Y56" s="2"/>
      <c r="Z56" s="2"/>
    </row>
    <row r="57" spans="1:26" ht="12.75" customHeight="1" x14ac:dyDescent="0.2">
      <c r="A57" s="95" t="s">
        <v>148</v>
      </c>
      <c r="B57" s="99">
        <f>'Page 3-Assumptions'!$B$40*'Page 1-Enrollment Plan'!$C$21</f>
        <v>0</v>
      </c>
      <c r="C57" s="96"/>
      <c r="D57" s="96"/>
      <c r="E57" s="98">
        <f t="shared" si="1"/>
        <v>0</v>
      </c>
      <c r="F57" s="325"/>
      <c r="G57" s="2"/>
      <c r="H57" s="2"/>
      <c r="I57" s="2"/>
      <c r="J57" s="2"/>
      <c r="K57" s="2"/>
      <c r="L57" s="2"/>
      <c r="M57" s="2"/>
      <c r="N57" s="2"/>
      <c r="O57" s="2"/>
      <c r="P57" s="2"/>
      <c r="Q57" s="2"/>
      <c r="R57" s="2"/>
      <c r="S57" s="2"/>
      <c r="T57" s="2"/>
      <c r="U57" s="2"/>
      <c r="V57" s="2"/>
      <c r="W57" s="2"/>
      <c r="X57" s="2"/>
      <c r="Y57" s="2"/>
      <c r="Z57" s="2"/>
    </row>
    <row r="58" spans="1:26" ht="12.75" customHeight="1" x14ac:dyDescent="0.2">
      <c r="A58" s="95" t="s">
        <v>304</v>
      </c>
      <c r="B58" s="96">
        <f>'Page 5-Year 1'!B58*1.05</f>
        <v>0</v>
      </c>
      <c r="C58" s="96"/>
      <c r="D58" s="96"/>
      <c r="E58" s="98">
        <f t="shared" ref="E58" si="2">SUM(B58:D58)</f>
        <v>0</v>
      </c>
      <c r="F58" s="329"/>
      <c r="G58" s="2"/>
      <c r="H58" s="2"/>
      <c r="I58" s="2"/>
      <c r="J58" s="2"/>
      <c r="K58" s="2"/>
      <c r="L58" s="2"/>
      <c r="M58" s="2"/>
      <c r="N58" s="2"/>
      <c r="O58" s="2"/>
      <c r="P58" s="2"/>
      <c r="Q58" s="2"/>
      <c r="R58" s="2"/>
      <c r="S58" s="2"/>
      <c r="T58" s="2"/>
      <c r="U58" s="2"/>
      <c r="V58" s="2"/>
      <c r="W58" s="2"/>
      <c r="X58" s="2"/>
      <c r="Y58" s="2"/>
      <c r="Z58" s="2"/>
    </row>
    <row r="59" spans="1:26" ht="12.75" customHeight="1" x14ac:dyDescent="0.2">
      <c r="A59" s="95" t="s">
        <v>149</v>
      </c>
      <c r="B59" s="99">
        <f>E5*'Page 3-Assumptions'!$B$41</f>
        <v>0</v>
      </c>
      <c r="C59" s="96"/>
      <c r="D59" s="96">
        <f>'Support-CDE start-up grant'!D13</f>
        <v>0</v>
      </c>
      <c r="E59" s="98">
        <f t="shared" si="1"/>
        <v>0</v>
      </c>
      <c r="F59" s="325"/>
      <c r="G59" s="2"/>
      <c r="H59" s="2"/>
      <c r="I59" s="2"/>
      <c r="J59" s="2"/>
      <c r="K59" s="2"/>
      <c r="L59" s="2"/>
      <c r="M59" s="2"/>
      <c r="N59" s="2"/>
      <c r="O59" s="2"/>
      <c r="P59" s="2"/>
      <c r="Q59" s="2"/>
      <c r="R59" s="2"/>
      <c r="S59" s="2"/>
      <c r="T59" s="2"/>
      <c r="U59" s="2"/>
      <c r="V59" s="2"/>
      <c r="W59" s="2"/>
      <c r="X59" s="2"/>
      <c r="Y59" s="2"/>
      <c r="Z59" s="2"/>
    </row>
    <row r="60" spans="1:26" ht="12.75" customHeight="1" x14ac:dyDescent="0.2">
      <c r="A60" s="95" t="s">
        <v>150</v>
      </c>
      <c r="B60" s="99">
        <f>'Page 2-Staffing Plan'!D37*'Page 3-Assumptions'!$B$34*0</f>
        <v>0</v>
      </c>
      <c r="C60" s="96"/>
      <c r="D60" s="144">
        <f>'Support-CDE start-up grant'!D14</f>
        <v>0</v>
      </c>
      <c r="E60" s="98">
        <f t="shared" si="1"/>
        <v>0</v>
      </c>
      <c r="F60" s="325"/>
      <c r="G60" s="2"/>
      <c r="H60" s="2"/>
      <c r="I60" s="2"/>
      <c r="J60" s="2"/>
      <c r="K60" s="2"/>
      <c r="L60" s="2"/>
      <c r="M60" s="2"/>
      <c r="N60" s="2"/>
      <c r="O60" s="2"/>
      <c r="P60" s="2"/>
      <c r="Q60" s="2"/>
      <c r="R60" s="2"/>
      <c r="S60" s="2"/>
      <c r="T60" s="2"/>
      <c r="U60" s="2"/>
      <c r="V60" s="2"/>
      <c r="W60" s="2"/>
      <c r="X60" s="2"/>
      <c r="Y60" s="2"/>
      <c r="Z60" s="2"/>
    </row>
    <row r="61" spans="1:26" ht="12.75" customHeight="1" x14ac:dyDescent="0.2">
      <c r="A61" s="95" t="s">
        <v>151</v>
      </c>
      <c r="B61" s="99">
        <f>E28*'Page 3-Assumptions'!D19</f>
        <v>0</v>
      </c>
      <c r="C61" s="96"/>
      <c r="D61" s="96"/>
      <c r="E61" s="98">
        <f t="shared" si="1"/>
        <v>0</v>
      </c>
      <c r="F61" s="325"/>
      <c r="G61" s="2"/>
      <c r="H61" s="2"/>
      <c r="I61" s="2"/>
      <c r="J61" s="2"/>
      <c r="K61" s="2"/>
      <c r="L61" s="2"/>
      <c r="M61" s="2"/>
      <c r="N61" s="2"/>
      <c r="O61" s="2"/>
      <c r="P61" s="2"/>
      <c r="Q61" s="2"/>
      <c r="R61" s="2"/>
      <c r="S61" s="2"/>
      <c r="T61" s="2"/>
      <c r="U61" s="2"/>
      <c r="V61" s="2"/>
      <c r="W61" s="2"/>
      <c r="X61" s="2"/>
      <c r="Y61" s="2"/>
      <c r="Z61" s="2"/>
    </row>
    <row r="62" spans="1:26" ht="12.75" customHeight="1" x14ac:dyDescent="0.2">
      <c r="A62" s="95" t="s">
        <v>152</v>
      </c>
      <c r="B62" s="99">
        <f>B28*'Page 3-Assumptions'!D20</f>
        <v>0</v>
      </c>
      <c r="C62" s="96"/>
      <c r="D62" s="96"/>
      <c r="E62" s="98">
        <f t="shared" si="1"/>
        <v>0</v>
      </c>
      <c r="F62" s="325"/>
      <c r="G62" s="2"/>
      <c r="H62" s="2"/>
      <c r="I62" s="2"/>
      <c r="J62" s="2"/>
      <c r="K62" s="2"/>
      <c r="L62" s="2"/>
      <c r="M62" s="2"/>
      <c r="N62" s="2"/>
      <c r="O62" s="2"/>
      <c r="P62" s="2"/>
      <c r="Q62" s="2"/>
      <c r="R62" s="2"/>
      <c r="S62" s="2"/>
      <c r="T62" s="2"/>
      <c r="U62" s="2"/>
      <c r="V62" s="2"/>
      <c r="W62" s="2"/>
      <c r="X62" s="2"/>
      <c r="Y62" s="2"/>
      <c r="Z62" s="2"/>
    </row>
    <row r="63" spans="1:26" ht="12.75" customHeight="1" x14ac:dyDescent="0.2">
      <c r="A63" s="95" t="s">
        <v>153</v>
      </c>
      <c r="B63" s="99">
        <f>'Page 3-Assumptions'!$B$42*'Page 1-Enrollment Plan'!$C$21</f>
        <v>0</v>
      </c>
      <c r="C63" s="96"/>
      <c r="D63" s="96"/>
      <c r="E63" s="98">
        <f t="shared" si="1"/>
        <v>0</v>
      </c>
      <c r="F63" s="325"/>
      <c r="G63" s="2"/>
      <c r="H63" s="2"/>
      <c r="I63" s="2"/>
      <c r="J63" s="2"/>
      <c r="K63" s="2"/>
      <c r="L63" s="2"/>
      <c r="M63" s="2"/>
      <c r="N63" s="2"/>
      <c r="O63" s="2"/>
      <c r="P63" s="2"/>
      <c r="Q63" s="2"/>
      <c r="R63" s="2"/>
      <c r="S63" s="2"/>
      <c r="T63" s="2"/>
      <c r="U63" s="2"/>
      <c r="V63" s="2"/>
      <c r="W63" s="2"/>
      <c r="X63" s="2"/>
      <c r="Y63" s="2"/>
      <c r="Z63" s="2"/>
    </row>
    <row r="64" spans="1:26" ht="12.75" customHeight="1" x14ac:dyDescent="0.2">
      <c r="A64" s="95" t="s">
        <v>154</v>
      </c>
      <c r="B64" s="99">
        <f>E5*'Page 3-Assumptions'!$B$43</f>
        <v>0</v>
      </c>
      <c r="C64" s="96"/>
      <c r="D64" s="96"/>
      <c r="E64" s="98">
        <f t="shared" si="1"/>
        <v>0</v>
      </c>
      <c r="F64" s="325"/>
      <c r="G64" s="2"/>
      <c r="H64" s="2"/>
      <c r="I64" s="2"/>
      <c r="J64" s="2"/>
      <c r="K64" s="2"/>
      <c r="L64" s="2"/>
      <c r="M64" s="2"/>
      <c r="N64" s="2"/>
      <c r="O64" s="2"/>
      <c r="P64" s="2"/>
      <c r="Q64" s="2"/>
      <c r="R64" s="2"/>
      <c r="S64" s="2"/>
      <c r="T64" s="2"/>
      <c r="U64" s="2"/>
      <c r="V64" s="2"/>
      <c r="W64" s="2"/>
      <c r="X64" s="2"/>
      <c r="Y64" s="2"/>
      <c r="Z64" s="2"/>
    </row>
    <row r="65" spans="1:26" ht="12.75" customHeight="1" x14ac:dyDescent="0.2">
      <c r="A65" s="95" t="s">
        <v>155</v>
      </c>
      <c r="B65" s="99">
        <f>E5*'Page 3-Assumptions'!$B$44</f>
        <v>0</v>
      </c>
      <c r="C65" s="96"/>
      <c r="D65" s="96"/>
      <c r="E65" s="98">
        <f t="shared" si="1"/>
        <v>0</v>
      </c>
      <c r="F65" s="325"/>
      <c r="G65" s="2"/>
      <c r="H65" s="2"/>
      <c r="I65" s="2"/>
      <c r="J65" s="2"/>
      <c r="K65" s="2"/>
      <c r="L65" s="2"/>
      <c r="M65" s="2"/>
      <c r="N65" s="2"/>
      <c r="O65" s="2"/>
      <c r="P65" s="2"/>
      <c r="Q65" s="2"/>
      <c r="R65" s="2"/>
      <c r="S65" s="2"/>
      <c r="T65" s="2"/>
      <c r="U65" s="2"/>
      <c r="V65" s="2"/>
      <c r="W65" s="2"/>
      <c r="X65" s="2"/>
      <c r="Y65" s="2"/>
      <c r="Z65" s="2"/>
    </row>
    <row r="66" spans="1:26" ht="12.75" customHeight="1" x14ac:dyDescent="0.2">
      <c r="A66" s="95" t="s">
        <v>156</v>
      </c>
      <c r="B66" s="97"/>
      <c r="C66" s="96"/>
      <c r="D66" s="96">
        <f>'Support-CDE start-up grant'!D15</f>
        <v>0</v>
      </c>
      <c r="E66" s="98">
        <f t="shared" si="1"/>
        <v>0</v>
      </c>
      <c r="F66" s="325"/>
      <c r="G66" s="2"/>
      <c r="H66" s="2"/>
      <c r="I66" s="2"/>
      <c r="J66" s="2"/>
      <c r="K66" s="2"/>
      <c r="L66" s="2"/>
      <c r="M66" s="2"/>
      <c r="N66" s="2"/>
      <c r="O66" s="2"/>
      <c r="P66" s="2"/>
      <c r="Q66" s="2"/>
      <c r="R66" s="2"/>
      <c r="S66" s="2"/>
      <c r="T66" s="2"/>
      <c r="U66" s="2"/>
      <c r="V66" s="2"/>
      <c r="W66" s="2"/>
      <c r="X66" s="2"/>
      <c r="Y66" s="2"/>
      <c r="Z66" s="2"/>
    </row>
    <row r="67" spans="1:26" ht="12.75" customHeight="1" x14ac:dyDescent="0.2">
      <c r="A67" s="95" t="s">
        <v>157</v>
      </c>
      <c r="B67" s="97">
        <f>'Page 5-Year 1'!B67*1.05</f>
        <v>0</v>
      </c>
      <c r="C67" s="96"/>
      <c r="D67" s="96"/>
      <c r="E67" s="98">
        <f t="shared" si="1"/>
        <v>0</v>
      </c>
      <c r="F67" s="325"/>
      <c r="G67" s="2"/>
      <c r="H67" s="2"/>
      <c r="I67" s="2"/>
      <c r="J67" s="2"/>
      <c r="K67" s="2"/>
      <c r="L67" s="2"/>
      <c r="M67" s="2"/>
      <c r="N67" s="2"/>
      <c r="O67" s="2"/>
      <c r="P67" s="2"/>
      <c r="Q67" s="2"/>
      <c r="R67" s="2"/>
      <c r="S67" s="2"/>
      <c r="T67" s="2"/>
      <c r="U67" s="2"/>
      <c r="V67" s="2"/>
      <c r="W67" s="2"/>
      <c r="X67" s="2"/>
      <c r="Y67" s="2"/>
      <c r="Z67" s="2"/>
    </row>
    <row r="68" spans="1:26" ht="12.75" customHeight="1" x14ac:dyDescent="0.2">
      <c r="A68" s="95" t="s">
        <v>158</v>
      </c>
      <c r="B68" s="97">
        <f>'Page 5-Year 1'!B68</f>
        <v>0</v>
      </c>
      <c r="C68" s="96"/>
      <c r="D68" s="96"/>
      <c r="E68" s="98">
        <f t="shared" si="1"/>
        <v>0</v>
      </c>
      <c r="F68" s="325"/>
      <c r="G68" s="2"/>
      <c r="H68" s="2"/>
      <c r="I68" s="2"/>
      <c r="J68" s="2"/>
      <c r="K68" s="2"/>
      <c r="L68" s="2"/>
      <c r="M68" s="2"/>
      <c r="N68" s="2"/>
      <c r="O68" s="2"/>
      <c r="P68" s="2"/>
      <c r="Q68" s="2"/>
      <c r="R68" s="2"/>
      <c r="S68" s="2"/>
      <c r="T68" s="2"/>
      <c r="U68" s="2"/>
      <c r="V68" s="2"/>
      <c r="W68" s="2"/>
      <c r="X68" s="2"/>
      <c r="Y68" s="2"/>
      <c r="Z68" s="2"/>
    </row>
    <row r="69" spans="1:26" ht="12.75" customHeight="1" x14ac:dyDescent="0.2">
      <c r="A69" s="95" t="s">
        <v>159</v>
      </c>
      <c r="B69" s="97">
        <f>'Page 5-Year 1'!B69*1.043</f>
        <v>0</v>
      </c>
      <c r="C69" s="96"/>
      <c r="D69" s="96">
        <f>'Support-CDE start-up grant'!D16+'Support-CDE start-up grant'!D17+'Support-CDE start-up grant'!D18</f>
        <v>0</v>
      </c>
      <c r="E69" s="98">
        <f t="shared" si="1"/>
        <v>0</v>
      </c>
      <c r="F69" s="325"/>
      <c r="G69" s="2"/>
      <c r="H69" s="2"/>
      <c r="I69" s="2"/>
      <c r="J69" s="2"/>
      <c r="K69" s="2"/>
      <c r="L69" s="2"/>
      <c r="M69" s="2"/>
      <c r="N69" s="2"/>
      <c r="O69" s="2"/>
      <c r="P69" s="2"/>
      <c r="Q69" s="2"/>
      <c r="R69" s="2"/>
      <c r="S69" s="2"/>
      <c r="T69" s="2"/>
      <c r="U69" s="2"/>
      <c r="V69" s="2"/>
      <c r="W69" s="2"/>
      <c r="X69" s="2"/>
      <c r="Y69" s="2"/>
      <c r="Z69" s="2"/>
    </row>
    <row r="70" spans="1:26" ht="12.75" customHeight="1" x14ac:dyDescent="0.2">
      <c r="A70" s="95" t="s">
        <v>160</v>
      </c>
      <c r="B70" s="97">
        <f>'Page 5-Year 1'!B70*1.043</f>
        <v>0</v>
      </c>
      <c r="C70" s="96"/>
      <c r="D70" s="96">
        <f>'Support-CDE start-up grant'!D19+'Support-CDE start-up grant'!D20+'Support-CDE start-up grant'!D21</f>
        <v>0</v>
      </c>
      <c r="E70" s="98">
        <f t="shared" si="1"/>
        <v>0</v>
      </c>
      <c r="F70" s="325"/>
      <c r="G70" s="2"/>
      <c r="H70" s="2"/>
      <c r="I70" s="2"/>
      <c r="J70" s="2"/>
      <c r="K70" s="2"/>
      <c r="L70" s="2"/>
      <c r="M70" s="2"/>
      <c r="N70" s="2"/>
      <c r="O70" s="2"/>
      <c r="P70" s="2"/>
      <c r="Q70" s="2"/>
      <c r="R70" s="2"/>
      <c r="S70" s="2"/>
      <c r="T70" s="2"/>
      <c r="U70" s="2"/>
      <c r="V70" s="2"/>
      <c r="W70" s="2"/>
      <c r="X70" s="2"/>
      <c r="Y70" s="2"/>
      <c r="Z70" s="2"/>
    </row>
    <row r="71" spans="1:26" ht="12.75" customHeight="1" x14ac:dyDescent="0.2">
      <c r="A71" s="95" t="s">
        <v>161</v>
      </c>
      <c r="B71" s="99">
        <f>'Page 3-Assumptions'!$B$45*'Page 1-Enrollment Plan'!C21</f>
        <v>0</v>
      </c>
      <c r="C71" s="96"/>
      <c r="D71" s="96"/>
      <c r="E71" s="98">
        <f t="shared" si="1"/>
        <v>0</v>
      </c>
      <c r="F71" s="325"/>
      <c r="G71" s="2"/>
      <c r="H71" s="2"/>
      <c r="I71" s="2"/>
      <c r="J71" s="2"/>
      <c r="K71" s="2"/>
      <c r="L71" s="2"/>
      <c r="M71" s="2"/>
      <c r="N71" s="2"/>
      <c r="O71" s="2"/>
      <c r="P71" s="2"/>
      <c r="Q71" s="2"/>
      <c r="R71" s="2"/>
      <c r="S71" s="2"/>
      <c r="T71" s="2"/>
      <c r="U71" s="2"/>
      <c r="V71" s="2"/>
      <c r="W71" s="2"/>
      <c r="X71" s="2"/>
      <c r="Y71" s="2"/>
      <c r="Z71" s="2"/>
    </row>
    <row r="72" spans="1:26" ht="12.75" customHeight="1" x14ac:dyDescent="0.2">
      <c r="A72" s="95" t="s">
        <v>162</v>
      </c>
      <c r="B72" s="96"/>
      <c r="C72" s="96"/>
      <c r="D72" s="96"/>
      <c r="E72" s="98">
        <f t="shared" si="1"/>
        <v>0</v>
      </c>
      <c r="F72" s="325"/>
      <c r="G72" s="2"/>
      <c r="H72" s="2"/>
      <c r="I72" s="2"/>
      <c r="J72" s="2"/>
      <c r="K72" s="2"/>
      <c r="L72" s="2"/>
      <c r="M72" s="2"/>
      <c r="N72" s="2"/>
      <c r="O72" s="2"/>
      <c r="P72" s="2"/>
      <c r="Q72" s="2"/>
      <c r="R72" s="2"/>
      <c r="S72" s="2"/>
      <c r="T72" s="2"/>
      <c r="U72" s="2"/>
      <c r="V72" s="2"/>
      <c r="W72" s="2"/>
      <c r="X72" s="2"/>
      <c r="Y72" s="2"/>
      <c r="Z72" s="2"/>
    </row>
    <row r="73" spans="1:26" ht="12.75" customHeight="1" x14ac:dyDescent="0.2">
      <c r="A73" s="95" t="s">
        <v>163</v>
      </c>
      <c r="B73" s="99">
        <f>('Page 3-Assumptions'!$B$46*'Page 1-Enrollment Plan'!C21)</f>
        <v>0</v>
      </c>
      <c r="C73" s="96"/>
      <c r="D73" s="96"/>
      <c r="E73" s="98">
        <f t="shared" si="1"/>
        <v>0</v>
      </c>
      <c r="F73" s="325"/>
      <c r="G73" s="2"/>
      <c r="H73" s="2"/>
      <c r="I73" s="2"/>
      <c r="J73" s="2"/>
      <c r="K73" s="2"/>
      <c r="L73" s="2"/>
      <c r="M73" s="2"/>
      <c r="N73" s="2"/>
      <c r="O73" s="2"/>
      <c r="P73" s="2"/>
      <c r="Q73" s="2"/>
      <c r="R73" s="2"/>
      <c r="S73" s="2"/>
      <c r="T73" s="2"/>
      <c r="U73" s="2"/>
      <c r="V73" s="2"/>
      <c r="W73" s="2"/>
      <c r="X73" s="2"/>
      <c r="Y73" s="2"/>
      <c r="Z73" s="2"/>
    </row>
    <row r="74" spans="1:26" ht="12.75" customHeight="1" x14ac:dyDescent="0.2">
      <c r="A74" s="95" t="s">
        <v>164</v>
      </c>
      <c r="B74" s="111">
        <v>0</v>
      </c>
      <c r="C74" s="111"/>
      <c r="D74" s="111"/>
      <c r="E74" s="98">
        <f t="shared" si="1"/>
        <v>0</v>
      </c>
      <c r="F74" s="325"/>
      <c r="G74" s="2"/>
      <c r="H74" s="2"/>
      <c r="I74" s="2"/>
      <c r="J74" s="2"/>
      <c r="K74" s="2"/>
      <c r="L74" s="2"/>
      <c r="M74" s="2"/>
      <c r="N74" s="2"/>
      <c r="O74" s="2"/>
      <c r="P74" s="2"/>
      <c r="Q74" s="2"/>
      <c r="R74" s="2"/>
      <c r="S74" s="2"/>
      <c r="T74" s="2"/>
      <c r="U74" s="2"/>
      <c r="V74" s="2"/>
      <c r="W74" s="2"/>
      <c r="X74" s="2"/>
      <c r="Y74" s="2"/>
      <c r="Z74" s="2"/>
    </row>
    <row r="75" spans="1:26" ht="12.75" customHeight="1" x14ac:dyDescent="0.2">
      <c r="A75" s="103" t="s">
        <v>165</v>
      </c>
      <c r="B75" s="104">
        <f>SUM(B32:B74)</f>
        <v>909861.6</v>
      </c>
      <c r="C75" s="104">
        <f>SUM(C32:C74)</f>
        <v>0</v>
      </c>
      <c r="D75" s="104">
        <f>SUM(D32:D74)</f>
        <v>0</v>
      </c>
      <c r="E75" s="104">
        <f>SUM(E32:E74)</f>
        <v>909861.6</v>
      </c>
      <c r="F75" s="327"/>
      <c r="G75" s="2"/>
      <c r="H75" s="2"/>
      <c r="I75" s="2"/>
      <c r="J75" s="2"/>
      <c r="K75" s="2"/>
      <c r="L75" s="2"/>
      <c r="M75" s="2"/>
      <c r="N75" s="2"/>
      <c r="O75" s="2"/>
      <c r="P75" s="2"/>
      <c r="Q75" s="2"/>
      <c r="R75" s="2"/>
      <c r="S75" s="2"/>
      <c r="T75" s="2"/>
      <c r="U75" s="2"/>
      <c r="V75" s="2"/>
      <c r="W75" s="2"/>
      <c r="X75" s="2"/>
      <c r="Y75" s="2"/>
      <c r="Z75" s="2"/>
    </row>
    <row r="76" spans="1:26" ht="12.75" customHeight="1" x14ac:dyDescent="0.2">
      <c r="A76" s="115"/>
      <c r="B76" s="106"/>
      <c r="C76" s="106"/>
      <c r="D76" s="106"/>
      <c r="E76" s="107"/>
      <c r="F76" s="327"/>
      <c r="G76" s="2"/>
      <c r="H76" s="2"/>
      <c r="I76" s="2"/>
      <c r="J76" s="2"/>
      <c r="K76" s="2"/>
      <c r="L76" s="2"/>
      <c r="M76" s="2"/>
      <c r="N76" s="2"/>
      <c r="O76" s="2"/>
      <c r="P76" s="2"/>
      <c r="Q76" s="2"/>
      <c r="R76" s="2"/>
      <c r="S76" s="2"/>
      <c r="T76" s="2"/>
      <c r="U76" s="2"/>
      <c r="V76" s="2"/>
      <c r="W76" s="2"/>
      <c r="X76" s="2"/>
      <c r="Y76" s="2"/>
      <c r="Z76" s="2"/>
    </row>
    <row r="77" spans="1:26" ht="12.75" customHeight="1" x14ac:dyDescent="0.2">
      <c r="A77" s="113" t="s">
        <v>166</v>
      </c>
      <c r="B77" s="104">
        <f>B29-B75</f>
        <v>-909361.6</v>
      </c>
      <c r="C77" s="104">
        <f>C29-C75</f>
        <v>1500</v>
      </c>
      <c r="D77" s="104">
        <f>D29-D75</f>
        <v>0</v>
      </c>
      <c r="E77" s="104">
        <f>E29-E75</f>
        <v>-907861.6</v>
      </c>
      <c r="F77" s="327"/>
      <c r="G77" s="2"/>
      <c r="H77" s="2"/>
      <c r="I77" s="2"/>
      <c r="J77" s="2"/>
      <c r="K77" s="2"/>
      <c r="L77" s="2"/>
      <c r="M77" s="2"/>
      <c r="N77" s="2"/>
      <c r="O77" s="2"/>
      <c r="P77" s="2"/>
      <c r="Q77" s="2"/>
      <c r="R77" s="2"/>
      <c r="S77" s="2"/>
      <c r="T77" s="2"/>
      <c r="U77" s="2"/>
      <c r="V77" s="2"/>
      <c r="W77" s="2"/>
      <c r="X77" s="2"/>
      <c r="Y77" s="2"/>
      <c r="Z77" s="2"/>
    </row>
    <row r="78" spans="1:26" ht="12.75" customHeight="1" x14ac:dyDescent="0.2">
      <c r="A78" s="114"/>
      <c r="B78" s="106"/>
      <c r="C78" s="106"/>
      <c r="D78" s="106"/>
      <c r="E78" s="107"/>
      <c r="F78" s="327"/>
      <c r="G78" s="2"/>
      <c r="H78" s="2"/>
      <c r="I78" s="2"/>
      <c r="J78" s="2"/>
      <c r="K78" s="2"/>
      <c r="L78" s="2"/>
      <c r="M78" s="2"/>
      <c r="N78" s="2"/>
      <c r="O78" s="2"/>
      <c r="P78" s="2"/>
      <c r="Q78" s="2"/>
      <c r="R78" s="2"/>
      <c r="S78" s="2"/>
      <c r="T78" s="2"/>
      <c r="U78" s="2"/>
      <c r="V78" s="2"/>
      <c r="W78" s="2"/>
      <c r="X78" s="2"/>
      <c r="Y78" s="2"/>
      <c r="Z78" s="2"/>
    </row>
    <row r="79" spans="1:26" ht="12.75" hidden="1" customHeight="1" x14ac:dyDescent="0.2">
      <c r="A79" s="115" t="s">
        <v>173</v>
      </c>
      <c r="B79" s="106"/>
      <c r="C79" s="106"/>
      <c r="D79" s="116"/>
      <c r="E79" s="98">
        <f t="shared" ref="E79" si="3">SUM(B79:D79)</f>
        <v>0</v>
      </c>
      <c r="F79" s="327"/>
      <c r="G79" s="2"/>
      <c r="H79" s="2"/>
      <c r="I79" s="2"/>
      <c r="J79" s="2"/>
      <c r="K79" s="2"/>
      <c r="L79" s="2"/>
      <c r="M79" s="2"/>
      <c r="N79" s="2"/>
      <c r="O79" s="2"/>
      <c r="P79" s="2"/>
      <c r="Q79" s="2"/>
      <c r="R79" s="2"/>
      <c r="S79" s="2"/>
      <c r="T79" s="2"/>
      <c r="U79" s="2"/>
      <c r="V79" s="2"/>
      <c r="W79" s="2"/>
      <c r="X79" s="2"/>
      <c r="Y79" s="2"/>
      <c r="Z79" s="2"/>
    </row>
    <row r="80" spans="1:26" ht="12.75" customHeight="1" x14ac:dyDescent="0.2">
      <c r="A80" s="101"/>
      <c r="B80" s="106"/>
      <c r="C80" s="106"/>
      <c r="D80" s="116"/>
      <c r="E80" s="107"/>
      <c r="F80" s="327"/>
      <c r="G80" s="2"/>
      <c r="H80" s="2"/>
      <c r="I80" s="2"/>
      <c r="J80" s="2"/>
      <c r="K80" s="2"/>
      <c r="L80" s="2"/>
      <c r="M80" s="2"/>
      <c r="N80" s="2"/>
      <c r="O80" s="2"/>
      <c r="P80" s="2"/>
      <c r="Q80" s="2"/>
      <c r="R80" s="2"/>
      <c r="S80" s="2"/>
      <c r="T80" s="2"/>
      <c r="U80" s="2"/>
      <c r="V80" s="2"/>
      <c r="W80" s="2"/>
      <c r="X80" s="2"/>
      <c r="Y80" s="2"/>
      <c r="Z80" s="2"/>
    </row>
    <row r="81" spans="1:26" ht="12.75" customHeight="1" x14ac:dyDescent="0.2">
      <c r="A81" s="35"/>
      <c r="B81" s="145"/>
      <c r="C81" s="106"/>
      <c r="D81" s="106"/>
      <c r="E81" s="107"/>
      <c r="F81" s="327"/>
      <c r="G81" s="2"/>
      <c r="H81" s="2"/>
      <c r="I81" s="2"/>
      <c r="J81" s="2"/>
      <c r="K81" s="2"/>
      <c r="L81" s="2"/>
      <c r="M81" s="2"/>
      <c r="N81" s="2"/>
      <c r="O81" s="2"/>
      <c r="P81" s="2"/>
      <c r="Q81" s="2"/>
      <c r="R81" s="2"/>
      <c r="S81" s="2"/>
      <c r="T81" s="2"/>
      <c r="U81" s="2"/>
      <c r="V81" s="2"/>
      <c r="W81" s="2"/>
      <c r="X81" s="2"/>
      <c r="Y81" s="2"/>
      <c r="Z81" s="2"/>
    </row>
    <row r="82" spans="1:26" ht="12.75" customHeight="1" x14ac:dyDescent="0.2">
      <c r="A82" s="141" t="s">
        <v>168</v>
      </c>
      <c r="B82" s="136">
        <f>SUM(B77:B81)</f>
        <v>-909361.6</v>
      </c>
      <c r="C82" s="136">
        <f>SUM(C77:C81)</f>
        <v>1500</v>
      </c>
      <c r="D82" s="136">
        <f>SUM(D77:D81)</f>
        <v>0</v>
      </c>
      <c r="E82" s="136">
        <f>E77-E81</f>
        <v>-907861.6</v>
      </c>
      <c r="F82" s="327"/>
      <c r="G82" s="2"/>
      <c r="H82" s="2"/>
      <c r="I82" s="2"/>
      <c r="J82" s="2"/>
      <c r="K82" s="2"/>
      <c r="L82" s="2"/>
      <c r="M82" s="2"/>
      <c r="N82" s="2"/>
      <c r="O82" s="2"/>
      <c r="P82" s="2"/>
      <c r="Q82" s="2"/>
      <c r="R82" s="2"/>
      <c r="S82" s="2"/>
      <c r="T82" s="2"/>
      <c r="U82" s="2"/>
      <c r="V82" s="2"/>
      <c r="W82" s="2"/>
      <c r="X82" s="2"/>
      <c r="Y82" s="2"/>
      <c r="Z82" s="2"/>
    </row>
    <row r="83" spans="1:26" ht="12.75" customHeight="1" x14ac:dyDescent="0.25">
      <c r="A83" s="137"/>
      <c r="B83" s="138"/>
      <c r="C83" s="138"/>
      <c r="D83" s="138"/>
      <c r="E83" s="139"/>
      <c r="F83" s="327"/>
      <c r="G83" s="2"/>
      <c r="H83" s="2"/>
      <c r="I83" s="2"/>
      <c r="J83" s="2"/>
      <c r="K83" s="2"/>
      <c r="L83" s="2"/>
      <c r="M83" s="2"/>
      <c r="N83" s="2"/>
      <c r="O83" s="2"/>
      <c r="P83" s="2"/>
      <c r="Q83" s="2"/>
      <c r="R83" s="2"/>
      <c r="S83" s="2"/>
      <c r="T83" s="2"/>
      <c r="U83" s="2"/>
      <c r="V83" s="2"/>
      <c r="W83" s="2"/>
      <c r="X83" s="2"/>
      <c r="Y83" s="2"/>
      <c r="Z83" s="2"/>
    </row>
    <row r="84" spans="1:26" ht="12.75" customHeight="1" x14ac:dyDescent="0.2">
      <c r="A84" s="35" t="s">
        <v>169</v>
      </c>
      <c r="B84" s="21"/>
      <c r="C84" s="21"/>
      <c r="D84" s="21"/>
      <c r="E84" s="119">
        <f>'Page 5-Year 1'!E85</f>
        <v>-584585.04999999993</v>
      </c>
      <c r="F84" s="327"/>
      <c r="G84" s="2"/>
      <c r="H84" s="2"/>
      <c r="I84" s="2"/>
      <c r="J84" s="2"/>
      <c r="K84" s="2"/>
      <c r="L84" s="2"/>
      <c r="M84" s="2"/>
      <c r="N84" s="2"/>
      <c r="O84" s="2"/>
      <c r="P84" s="2"/>
      <c r="Q84" s="2"/>
      <c r="R84" s="2"/>
      <c r="S84" s="2"/>
      <c r="T84" s="2"/>
      <c r="U84" s="2"/>
      <c r="V84" s="2"/>
      <c r="W84" s="2"/>
      <c r="X84" s="2"/>
      <c r="Y84" s="2"/>
      <c r="Z84" s="2"/>
    </row>
    <row r="85" spans="1:26" ht="33.75" customHeight="1" x14ac:dyDescent="0.2">
      <c r="A85" s="35" t="s">
        <v>170</v>
      </c>
      <c r="B85" s="21"/>
      <c r="C85" s="21"/>
      <c r="D85" s="21"/>
      <c r="E85" s="119">
        <f>E84+E82</f>
        <v>-1492446.65</v>
      </c>
      <c r="F85" s="327"/>
      <c r="G85" s="2"/>
      <c r="H85" s="2"/>
      <c r="I85" s="2"/>
      <c r="J85" s="2"/>
      <c r="K85" s="2"/>
      <c r="L85" s="2"/>
      <c r="M85" s="2"/>
      <c r="N85" s="2"/>
      <c r="O85" s="2"/>
      <c r="P85" s="2"/>
      <c r="Q85" s="2"/>
      <c r="R85" s="2"/>
      <c r="S85" s="2"/>
      <c r="T85" s="2"/>
      <c r="U85" s="2"/>
      <c r="V85" s="2"/>
      <c r="W85" s="2"/>
      <c r="X85" s="2"/>
      <c r="Y85" s="2"/>
      <c r="Z85" s="2"/>
    </row>
    <row r="86" spans="1:26" ht="12.75" customHeight="1" x14ac:dyDescent="0.2">
      <c r="A86" s="279" t="s">
        <v>239</v>
      </c>
      <c r="B86" s="21"/>
      <c r="C86" s="21"/>
      <c r="D86" s="21"/>
      <c r="E86" s="116">
        <f>B95</f>
        <v>27295.847999999998</v>
      </c>
      <c r="F86" s="326"/>
      <c r="G86" s="2"/>
      <c r="H86" s="2"/>
      <c r="I86" s="2"/>
      <c r="J86" s="2"/>
      <c r="K86" s="2"/>
      <c r="L86" s="2"/>
      <c r="M86" s="2"/>
      <c r="N86" s="2"/>
      <c r="O86" s="2"/>
      <c r="P86" s="2"/>
      <c r="Q86" s="2"/>
      <c r="R86" s="2"/>
      <c r="S86" s="2"/>
      <c r="T86" s="2"/>
      <c r="U86" s="2"/>
      <c r="V86" s="2"/>
      <c r="W86" s="2"/>
      <c r="X86" s="2"/>
      <c r="Y86" s="2"/>
      <c r="Z86" s="2"/>
    </row>
    <row r="87" spans="1:26" ht="12.75" customHeight="1" x14ac:dyDescent="0.2">
      <c r="A87" s="279" t="s">
        <v>240</v>
      </c>
      <c r="B87" s="21"/>
      <c r="C87" s="21"/>
      <c r="D87" s="21"/>
      <c r="E87" s="116">
        <f>E85-E86</f>
        <v>-1519742.4979999999</v>
      </c>
      <c r="F87" s="327"/>
      <c r="G87" s="2"/>
      <c r="H87" s="2"/>
      <c r="I87" s="2"/>
      <c r="J87" s="2"/>
      <c r="K87" s="2"/>
      <c r="L87" s="2"/>
      <c r="M87" s="2"/>
      <c r="N87" s="2"/>
      <c r="O87" s="2"/>
      <c r="P87" s="2"/>
      <c r="Q87" s="2"/>
      <c r="R87" s="2"/>
      <c r="S87" s="2"/>
      <c r="T87" s="2"/>
      <c r="U87" s="2"/>
      <c r="V87" s="2"/>
      <c r="W87" s="2"/>
      <c r="X87" s="2"/>
      <c r="Y87" s="2"/>
      <c r="Z87" s="2"/>
    </row>
    <row r="88" spans="1:26" ht="12.75" customHeight="1" x14ac:dyDescent="0.2">
      <c r="A88" s="279" t="s">
        <v>241</v>
      </c>
      <c r="B88" s="21"/>
      <c r="C88" s="21"/>
      <c r="D88" s="21"/>
      <c r="E88" s="121">
        <f>E87/E75</f>
        <v>-1.6703007336500408</v>
      </c>
      <c r="F88" s="327"/>
      <c r="G88" s="2"/>
      <c r="H88" s="2"/>
      <c r="I88" s="2"/>
      <c r="J88" s="2"/>
      <c r="K88" s="2"/>
      <c r="L88" s="2"/>
      <c r="M88" s="2"/>
      <c r="N88" s="2"/>
      <c r="O88" s="2"/>
      <c r="P88" s="2"/>
      <c r="Q88" s="2"/>
      <c r="R88" s="2"/>
      <c r="S88" s="2"/>
      <c r="T88" s="2"/>
      <c r="U88" s="2"/>
      <c r="V88" s="2"/>
      <c r="W88" s="2"/>
      <c r="X88" s="2"/>
      <c r="Y88" s="2"/>
      <c r="Z88" s="2"/>
    </row>
    <row r="89" spans="1:26" x14ac:dyDescent="0.2">
      <c r="A89" s="122"/>
      <c r="B89" s="23"/>
      <c r="C89" s="23"/>
      <c r="D89" s="23"/>
      <c r="E89" s="24"/>
      <c r="F89" s="328"/>
    </row>
    <row r="92" spans="1:26" x14ac:dyDescent="0.2">
      <c r="A92" s="284" t="s">
        <v>247</v>
      </c>
      <c r="B92" s="285">
        <f>'Page 1-Enrollment Plan'!C21*100</f>
        <v>0</v>
      </c>
    </row>
    <row r="93" spans="1:26" x14ac:dyDescent="0.2">
      <c r="A93" s="284" t="s">
        <v>248</v>
      </c>
      <c r="B93" s="285">
        <f>B75*0.03</f>
        <v>27295.847999999998</v>
      </c>
    </row>
    <row r="94" spans="1:26" x14ac:dyDescent="0.2">
      <c r="A94" s="284" t="s">
        <v>249</v>
      </c>
      <c r="B94" s="285">
        <v>0</v>
      </c>
    </row>
    <row r="95" spans="1:26" x14ac:dyDescent="0.2">
      <c r="A95" s="284" t="s">
        <v>250</v>
      </c>
      <c r="B95" s="286">
        <f>SUM(B92:B94)</f>
        <v>27295.847999999998</v>
      </c>
    </row>
  </sheetData>
  <mergeCells count="1">
    <mergeCell ref="B3:E3"/>
  </mergeCells>
  <printOptions horizontalCentered="1"/>
  <pageMargins left="0.25" right="0.25" top="0.4" bottom="0.69027777777777799"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5"/>
  <sheetViews>
    <sheetView topLeftCell="A29" zoomScale="110" zoomScaleNormal="110" zoomScalePageLayoutView="110" workbookViewId="0">
      <selection activeCell="B58" sqref="B58:E58"/>
    </sheetView>
  </sheetViews>
  <sheetFormatPr defaultColWidth="8.7109375" defaultRowHeight="12.75" x14ac:dyDescent="0.2"/>
  <cols>
    <col min="1" max="1" width="40.7109375" customWidth="1"/>
    <col min="2" max="5" width="15.7109375" customWidth="1"/>
    <col min="6" max="6" width="45.7109375" customWidth="1"/>
    <col min="7" max="26" width="8.7109375" customWidth="1"/>
    <col min="27" max="1025" width="14.42578125" customWidth="1"/>
  </cols>
  <sheetData>
    <row r="1" spans="1:26" ht="12.75" customHeight="1" x14ac:dyDescent="0.3">
      <c r="A1" s="82" t="str">
        <f>'Page 3-Assumptions'!A1</f>
        <v>Proposed School Name</v>
      </c>
      <c r="B1" s="83"/>
      <c r="C1" s="83"/>
      <c r="D1" s="83"/>
      <c r="E1" s="15"/>
      <c r="F1" s="84" t="s">
        <v>103</v>
      </c>
      <c r="G1" s="2"/>
      <c r="H1" s="2"/>
      <c r="I1" s="2"/>
      <c r="J1" s="2"/>
      <c r="K1" s="2"/>
      <c r="L1" s="2"/>
      <c r="M1" s="2"/>
      <c r="N1" s="2"/>
      <c r="O1" s="2"/>
      <c r="P1" s="2"/>
      <c r="Q1" s="2"/>
      <c r="R1" s="2"/>
      <c r="S1" s="2"/>
      <c r="T1" s="2"/>
      <c r="U1" s="2"/>
      <c r="V1" s="2"/>
      <c r="W1" s="2"/>
      <c r="X1" s="2"/>
      <c r="Y1" s="2"/>
      <c r="Z1" s="2"/>
    </row>
    <row r="2" spans="1:26" ht="12.75" customHeight="1" x14ac:dyDescent="0.3">
      <c r="A2" s="85" t="str">
        <f>B3</f>
        <v>YEAR 3</v>
      </c>
      <c r="B2" s="21"/>
      <c r="C2" s="21"/>
      <c r="D2" s="21"/>
      <c r="E2" s="18"/>
      <c r="F2" s="86"/>
      <c r="G2" s="2"/>
      <c r="H2" s="2"/>
      <c r="I2" s="2"/>
      <c r="J2" s="2"/>
      <c r="K2" s="2"/>
      <c r="L2" s="2"/>
      <c r="M2" s="2"/>
      <c r="N2" s="2"/>
      <c r="O2" s="2"/>
      <c r="P2" s="2"/>
      <c r="Q2" s="2"/>
      <c r="R2" s="2"/>
      <c r="S2" s="2"/>
      <c r="T2" s="2"/>
      <c r="U2" s="2"/>
      <c r="V2" s="2"/>
      <c r="W2" s="2"/>
      <c r="X2" s="2"/>
      <c r="Y2" s="2"/>
      <c r="Z2" s="2"/>
    </row>
    <row r="3" spans="1:26" ht="12.75" customHeight="1" x14ac:dyDescent="0.2">
      <c r="A3" s="87"/>
      <c r="B3" s="356" t="str">
        <f>'Page 10-6 yr Budget-detail'!E4</f>
        <v>YEAR 3</v>
      </c>
      <c r="C3" s="356"/>
      <c r="D3" s="356"/>
      <c r="E3" s="356"/>
      <c r="F3" s="124"/>
      <c r="G3" s="88"/>
      <c r="H3" s="88"/>
      <c r="I3" s="88"/>
      <c r="J3" s="88"/>
      <c r="K3" s="88"/>
      <c r="L3" s="88"/>
      <c r="M3" s="88"/>
      <c r="N3" s="88"/>
      <c r="O3" s="88"/>
      <c r="P3" s="88"/>
      <c r="Q3" s="88"/>
      <c r="R3" s="88"/>
      <c r="S3" s="88"/>
      <c r="T3" s="88"/>
      <c r="U3" s="88"/>
      <c r="V3" s="88"/>
      <c r="W3" s="88"/>
      <c r="X3" s="88"/>
      <c r="Y3" s="88"/>
      <c r="Z3" s="88"/>
    </row>
    <row r="4" spans="1:26" ht="12.75" customHeight="1" x14ac:dyDescent="0.2">
      <c r="A4" s="20"/>
      <c r="B4" s="89" t="s">
        <v>104</v>
      </c>
      <c r="C4" s="89" t="s">
        <v>105</v>
      </c>
      <c r="D4" s="89" t="s">
        <v>106</v>
      </c>
      <c r="E4" s="146" t="s">
        <v>102</v>
      </c>
      <c r="F4" s="295" t="s">
        <v>254</v>
      </c>
      <c r="G4" s="88"/>
      <c r="H4" s="88"/>
      <c r="I4" s="88"/>
      <c r="J4" s="88"/>
      <c r="K4" s="88"/>
      <c r="L4" s="88"/>
      <c r="M4" s="88"/>
      <c r="N4" s="88"/>
      <c r="O4" s="88"/>
      <c r="P4" s="88"/>
      <c r="Q4" s="88"/>
      <c r="R4" s="88"/>
      <c r="S4" s="88"/>
      <c r="T4" s="88"/>
      <c r="U4" s="88"/>
      <c r="V4" s="88"/>
      <c r="W4" s="88"/>
      <c r="X4" s="88"/>
      <c r="Y4" s="88"/>
      <c r="Z4" s="88"/>
    </row>
    <row r="5" spans="1:26" ht="12.75" customHeight="1" x14ac:dyDescent="0.2">
      <c r="A5" s="322" t="s">
        <v>283</v>
      </c>
      <c r="B5" s="91"/>
      <c r="C5" s="91"/>
      <c r="D5" s="91"/>
      <c r="E5" s="147">
        <f>'Page 1-Enrollment Plan'!D21</f>
        <v>0</v>
      </c>
      <c r="F5" s="126"/>
      <c r="G5" s="88"/>
      <c r="H5" s="88"/>
      <c r="I5" s="88"/>
      <c r="J5" s="88"/>
      <c r="K5" s="88"/>
      <c r="L5" s="88"/>
      <c r="M5" s="88"/>
      <c r="N5" s="88"/>
      <c r="O5" s="88"/>
      <c r="P5" s="88"/>
      <c r="Q5" s="88"/>
      <c r="R5" s="88"/>
      <c r="S5" s="88"/>
      <c r="T5" s="88"/>
      <c r="U5" s="88"/>
      <c r="V5" s="88"/>
      <c r="W5" s="88"/>
      <c r="X5" s="88"/>
      <c r="Y5" s="88"/>
      <c r="Z5" s="88"/>
    </row>
    <row r="6" spans="1:26" ht="12.75" customHeight="1" x14ac:dyDescent="0.2">
      <c r="A6" s="90" t="s">
        <v>107</v>
      </c>
      <c r="B6" s="91"/>
      <c r="C6" s="91"/>
      <c r="D6" s="91"/>
      <c r="E6" s="148">
        <f>'Page 1-Enrollment Plan'!D23</f>
        <v>0</v>
      </c>
      <c r="F6" s="323"/>
      <c r="G6" s="88"/>
      <c r="H6" s="88"/>
      <c r="I6" s="88"/>
      <c r="J6" s="88"/>
      <c r="K6" s="88"/>
      <c r="L6" s="88"/>
      <c r="M6" s="88"/>
      <c r="N6" s="88"/>
      <c r="O6" s="88"/>
      <c r="P6" s="88"/>
      <c r="Q6" s="88"/>
      <c r="R6" s="88"/>
      <c r="S6" s="88"/>
      <c r="T6" s="88"/>
      <c r="U6" s="88"/>
      <c r="V6" s="88"/>
      <c r="W6" s="88"/>
      <c r="X6" s="88"/>
      <c r="Y6" s="88"/>
      <c r="Z6" s="88"/>
    </row>
    <row r="7" spans="1:26" ht="12.75" customHeight="1" x14ac:dyDescent="0.2">
      <c r="A7" s="20" t="s">
        <v>50</v>
      </c>
      <c r="B7" s="91"/>
      <c r="C7" s="91"/>
      <c r="D7" s="91"/>
      <c r="E7" s="149"/>
      <c r="F7" s="323"/>
      <c r="G7" s="88"/>
      <c r="H7" s="88"/>
      <c r="I7" s="88"/>
      <c r="J7" s="88"/>
      <c r="K7" s="88"/>
      <c r="L7" s="88"/>
      <c r="M7" s="88"/>
      <c r="N7" s="88"/>
      <c r="O7" s="88"/>
      <c r="P7" s="88"/>
      <c r="Q7" s="88"/>
      <c r="R7" s="88"/>
      <c r="S7" s="88"/>
      <c r="T7" s="88"/>
      <c r="U7" s="88"/>
      <c r="V7" s="88"/>
      <c r="W7" s="88"/>
      <c r="X7" s="88"/>
      <c r="Y7" s="88"/>
      <c r="Z7" s="88"/>
    </row>
    <row r="8" spans="1:26" ht="33.75" customHeight="1" x14ac:dyDescent="0.2">
      <c r="A8" s="95" t="s">
        <v>108</v>
      </c>
      <c r="B8" s="97"/>
      <c r="C8" s="97"/>
      <c r="D8" s="97"/>
      <c r="E8" s="104">
        <f t="shared" ref="E8:E28" si="0">SUM(B8:D8)</f>
        <v>0</v>
      </c>
      <c r="F8" s="332"/>
      <c r="G8" s="2"/>
      <c r="H8" s="2"/>
      <c r="I8" s="2"/>
      <c r="J8" s="2"/>
      <c r="K8" s="2"/>
      <c r="L8" s="2"/>
      <c r="M8" s="2"/>
      <c r="N8" s="2"/>
      <c r="O8" s="2"/>
      <c r="P8" s="2"/>
      <c r="Q8" s="2"/>
      <c r="R8" s="2"/>
      <c r="S8" s="2"/>
      <c r="T8" s="2"/>
      <c r="U8" s="2"/>
      <c r="V8" s="2"/>
      <c r="W8" s="2"/>
      <c r="X8" s="2"/>
      <c r="Y8" s="2"/>
      <c r="Z8" s="2"/>
    </row>
    <row r="9" spans="1:26" ht="12.75" customHeight="1" x14ac:dyDescent="0.2">
      <c r="A9" s="95" t="s">
        <v>109</v>
      </c>
      <c r="B9" s="97"/>
      <c r="C9" s="99">
        <v>0</v>
      </c>
      <c r="D9" s="99">
        <v>0</v>
      </c>
      <c r="E9" s="98">
        <f t="shared" si="0"/>
        <v>0</v>
      </c>
      <c r="F9" s="325"/>
      <c r="G9" s="2"/>
      <c r="H9" s="2"/>
      <c r="I9" s="2"/>
      <c r="J9" s="2"/>
      <c r="K9" s="2"/>
      <c r="L9" s="2"/>
      <c r="M9" s="2"/>
      <c r="N9" s="2"/>
      <c r="O9" s="2"/>
      <c r="P9" s="2"/>
      <c r="Q9" s="2"/>
      <c r="R9" s="2"/>
      <c r="S9" s="2"/>
      <c r="T9" s="2"/>
      <c r="U9" s="2"/>
      <c r="V9" s="2"/>
      <c r="W9" s="2"/>
      <c r="X9" s="2"/>
      <c r="Y9" s="2"/>
      <c r="Z9" s="2"/>
    </row>
    <row r="10" spans="1:26" ht="12.75" customHeight="1" x14ac:dyDescent="0.2">
      <c r="A10" s="95" t="s">
        <v>110</v>
      </c>
      <c r="B10" s="97"/>
      <c r="C10" s="96"/>
      <c r="D10" s="96"/>
      <c r="E10" s="104">
        <f t="shared" si="0"/>
        <v>0</v>
      </c>
      <c r="F10" s="325"/>
      <c r="G10" s="2"/>
      <c r="H10" s="2"/>
      <c r="I10" s="2"/>
      <c r="J10" s="2"/>
      <c r="K10" s="2"/>
      <c r="L10" s="2"/>
      <c r="M10" s="2"/>
      <c r="N10" s="2"/>
      <c r="O10" s="2"/>
      <c r="P10" s="2"/>
      <c r="Q10" s="2"/>
      <c r="R10" s="2"/>
      <c r="S10" s="2"/>
      <c r="T10" s="2"/>
      <c r="U10" s="2"/>
      <c r="V10" s="2"/>
      <c r="W10" s="2"/>
      <c r="X10" s="2"/>
      <c r="Y10" s="2"/>
      <c r="Z10" s="2"/>
    </row>
    <row r="11" spans="1:26" ht="12.75" customHeight="1" x14ac:dyDescent="0.2">
      <c r="A11" s="95" t="s">
        <v>111</v>
      </c>
      <c r="B11" s="97"/>
      <c r="C11" s="96"/>
      <c r="D11" s="96"/>
      <c r="E11" s="104">
        <f t="shared" si="0"/>
        <v>0</v>
      </c>
      <c r="F11" s="325"/>
      <c r="G11" s="2"/>
      <c r="H11" s="2"/>
      <c r="I11" s="2"/>
      <c r="J11" s="2"/>
      <c r="K11" s="2"/>
      <c r="L11" s="2"/>
      <c r="M11" s="2"/>
      <c r="N11" s="2"/>
      <c r="O11" s="2"/>
      <c r="P11" s="2"/>
      <c r="Q11" s="2"/>
      <c r="R11" s="2"/>
      <c r="S11" s="2"/>
      <c r="T11" s="2"/>
      <c r="U11" s="2"/>
      <c r="V11" s="2"/>
      <c r="W11" s="2"/>
      <c r="X11" s="2"/>
      <c r="Y11" s="2"/>
      <c r="Z11" s="2"/>
    </row>
    <row r="12" spans="1:26" ht="12.75" customHeight="1" x14ac:dyDescent="0.2">
      <c r="A12" s="95" t="s">
        <v>112</v>
      </c>
      <c r="B12" s="97">
        <f>B73</f>
        <v>0</v>
      </c>
      <c r="C12" s="96"/>
      <c r="D12" s="96"/>
      <c r="E12" s="104">
        <f t="shared" si="0"/>
        <v>0</v>
      </c>
      <c r="F12" s="325"/>
      <c r="G12" s="2"/>
      <c r="H12" s="2"/>
      <c r="I12" s="2"/>
      <c r="J12" s="2"/>
      <c r="K12" s="2"/>
      <c r="L12" s="2"/>
      <c r="M12" s="2"/>
      <c r="N12" s="2"/>
      <c r="O12" s="2"/>
      <c r="P12" s="2"/>
      <c r="Q12" s="2"/>
      <c r="R12" s="2"/>
      <c r="S12" s="2"/>
      <c r="T12" s="2"/>
      <c r="U12" s="2"/>
      <c r="V12" s="2"/>
      <c r="W12" s="2"/>
      <c r="X12" s="2"/>
      <c r="Y12" s="2"/>
      <c r="Z12" s="2"/>
    </row>
    <row r="13" spans="1:26" ht="12.75" customHeight="1" x14ac:dyDescent="0.2">
      <c r="A13" s="95" t="s">
        <v>113</v>
      </c>
      <c r="B13" s="97">
        <f>100*E5*0.8</f>
        <v>0</v>
      </c>
      <c r="C13" s="96"/>
      <c r="D13" s="96"/>
      <c r="E13" s="104">
        <f t="shared" si="0"/>
        <v>0</v>
      </c>
      <c r="F13" s="325"/>
      <c r="G13" s="2"/>
      <c r="H13" s="2"/>
      <c r="I13" s="2"/>
      <c r="J13" s="2"/>
      <c r="K13" s="2"/>
      <c r="L13" s="2"/>
      <c r="M13" s="2"/>
      <c r="N13" s="2"/>
      <c r="O13" s="2"/>
      <c r="P13" s="2"/>
      <c r="Q13" s="2"/>
      <c r="R13" s="2"/>
      <c r="S13" s="2"/>
      <c r="T13" s="2"/>
      <c r="U13" s="2"/>
      <c r="V13" s="2"/>
      <c r="W13" s="2"/>
      <c r="X13" s="2"/>
      <c r="Y13" s="2"/>
      <c r="Z13" s="2"/>
    </row>
    <row r="14" spans="1:26" ht="12.75" customHeight="1" x14ac:dyDescent="0.2">
      <c r="A14" s="101" t="s">
        <v>114</v>
      </c>
      <c r="B14" s="97"/>
      <c r="C14" s="96"/>
      <c r="D14" s="96"/>
      <c r="E14" s="104">
        <f t="shared" si="0"/>
        <v>0</v>
      </c>
      <c r="F14" s="325"/>
      <c r="G14" s="2"/>
      <c r="H14" s="2"/>
      <c r="I14" s="2"/>
      <c r="J14" s="2"/>
      <c r="K14" s="2"/>
      <c r="L14" s="2"/>
      <c r="M14" s="2"/>
      <c r="N14" s="2"/>
      <c r="O14" s="2"/>
      <c r="P14" s="2"/>
      <c r="Q14" s="2"/>
      <c r="R14" s="2"/>
      <c r="S14" s="2"/>
      <c r="T14" s="2"/>
      <c r="U14" s="2"/>
      <c r="V14" s="2"/>
      <c r="W14" s="2"/>
      <c r="X14" s="2"/>
      <c r="Y14" s="2"/>
      <c r="Z14" s="2"/>
    </row>
    <row r="15" spans="1:26" ht="12.75" customHeight="1" x14ac:dyDescent="0.2">
      <c r="A15" s="150" t="s">
        <v>115</v>
      </c>
      <c r="B15" s="97">
        <f>E6*'Page 3-Assumptions'!E6</f>
        <v>0</v>
      </c>
      <c r="C15" s="99">
        <v>0</v>
      </c>
      <c r="D15" s="99">
        <v>0</v>
      </c>
      <c r="E15" s="104">
        <f t="shared" si="0"/>
        <v>0</v>
      </c>
      <c r="F15" s="325"/>
      <c r="G15" s="2"/>
      <c r="H15" s="2"/>
      <c r="I15" s="2"/>
      <c r="J15" s="2"/>
      <c r="K15" s="2"/>
      <c r="L15" s="2"/>
      <c r="M15" s="2"/>
      <c r="N15" s="2"/>
      <c r="O15" s="2"/>
      <c r="P15" s="2"/>
      <c r="Q15" s="2"/>
      <c r="R15" s="2"/>
      <c r="S15" s="2"/>
      <c r="T15" s="2"/>
      <c r="U15" s="2"/>
      <c r="V15" s="2"/>
      <c r="W15" s="2"/>
      <c r="X15" s="2"/>
      <c r="Y15" s="2"/>
      <c r="Z15" s="2"/>
    </row>
    <row r="16" spans="1:26" ht="12.75" customHeight="1" x14ac:dyDescent="0.2">
      <c r="A16" s="150" t="s">
        <v>116</v>
      </c>
      <c r="B16" s="97">
        <f>'Page 3-Assumptions'!E7</f>
        <v>0</v>
      </c>
      <c r="C16" s="99">
        <v>0</v>
      </c>
      <c r="D16" s="99">
        <v>0</v>
      </c>
      <c r="E16" s="104">
        <f t="shared" si="0"/>
        <v>0</v>
      </c>
      <c r="F16" s="325"/>
      <c r="G16" s="2"/>
      <c r="H16" s="2"/>
      <c r="I16" s="2"/>
      <c r="J16" s="2"/>
      <c r="K16" s="2"/>
      <c r="L16" s="2"/>
      <c r="M16" s="2"/>
      <c r="N16" s="2"/>
      <c r="O16" s="2"/>
      <c r="P16" s="2"/>
      <c r="Q16" s="2"/>
      <c r="R16" s="2"/>
      <c r="S16" s="2"/>
      <c r="T16" s="2"/>
      <c r="U16" s="2"/>
      <c r="V16" s="2"/>
      <c r="W16" s="2"/>
      <c r="X16" s="2"/>
      <c r="Y16" s="2"/>
      <c r="Z16" s="2"/>
    </row>
    <row r="17" spans="1:26" ht="12.75" customHeight="1" x14ac:dyDescent="0.2">
      <c r="A17" s="95" t="s">
        <v>54</v>
      </c>
      <c r="B17" s="97"/>
      <c r="C17" s="99">
        <f>'Page 3-Assumptions'!$E$8</f>
        <v>0</v>
      </c>
      <c r="D17" s="99">
        <v>0</v>
      </c>
      <c r="E17" s="104">
        <f t="shared" si="0"/>
        <v>0</v>
      </c>
      <c r="F17" s="325"/>
      <c r="G17" s="2"/>
      <c r="H17" s="2"/>
      <c r="I17" s="2"/>
      <c r="J17" s="2"/>
      <c r="K17" s="2"/>
      <c r="L17" s="2"/>
      <c r="M17" s="2"/>
      <c r="N17" s="2"/>
      <c r="O17" s="2"/>
      <c r="P17" s="2"/>
      <c r="Q17" s="2"/>
      <c r="R17" s="2"/>
      <c r="S17" s="2"/>
      <c r="T17" s="2"/>
      <c r="U17" s="2"/>
      <c r="V17" s="2"/>
      <c r="W17" s="2"/>
      <c r="X17" s="2"/>
      <c r="Y17" s="2"/>
      <c r="Z17" s="2"/>
    </row>
    <row r="18" spans="1:26" ht="12.75" customHeight="1" x14ac:dyDescent="0.2">
      <c r="A18" s="130" t="s">
        <v>55</v>
      </c>
      <c r="B18" s="99">
        <f>'Page 3-Assumptions'!E9</f>
        <v>500</v>
      </c>
      <c r="C18" s="99">
        <v>0</v>
      </c>
      <c r="D18" s="99">
        <v>0</v>
      </c>
      <c r="E18" s="104">
        <f t="shared" si="0"/>
        <v>500</v>
      </c>
      <c r="F18" s="325"/>
      <c r="G18" s="2"/>
      <c r="H18" s="2"/>
      <c r="I18" s="2"/>
      <c r="J18" s="2"/>
      <c r="K18" s="2"/>
      <c r="L18" s="2"/>
      <c r="M18" s="2"/>
      <c r="N18" s="2"/>
      <c r="O18" s="2"/>
      <c r="P18" s="2"/>
      <c r="Q18" s="2"/>
      <c r="R18" s="2"/>
      <c r="S18" s="2"/>
      <c r="T18" s="2"/>
      <c r="U18" s="2"/>
      <c r="V18" s="2"/>
      <c r="W18" s="2"/>
      <c r="X18" s="2"/>
      <c r="Y18" s="2"/>
      <c r="Z18" s="2"/>
    </row>
    <row r="19" spans="1:26" ht="12.75" customHeight="1" x14ac:dyDescent="0.2">
      <c r="A19" s="130" t="s">
        <v>118</v>
      </c>
      <c r="B19" s="97"/>
      <c r="C19" s="96"/>
      <c r="D19" s="96"/>
      <c r="E19" s="104">
        <f t="shared" si="0"/>
        <v>0</v>
      </c>
      <c r="F19" s="325"/>
      <c r="G19" s="2"/>
      <c r="H19" s="2"/>
      <c r="I19" s="2"/>
      <c r="J19" s="2"/>
      <c r="K19" s="2"/>
      <c r="L19" s="2"/>
      <c r="M19" s="2"/>
      <c r="N19" s="2"/>
      <c r="O19" s="2"/>
      <c r="P19" s="2"/>
      <c r="Q19" s="2"/>
      <c r="R19" s="2"/>
      <c r="S19" s="2"/>
      <c r="T19" s="2"/>
      <c r="U19" s="2"/>
      <c r="V19" s="2"/>
      <c r="W19" s="2"/>
      <c r="X19" s="2"/>
      <c r="Y19" s="2"/>
      <c r="Z19" s="2"/>
    </row>
    <row r="20" spans="1:26" ht="12.75" customHeight="1" x14ac:dyDescent="0.2">
      <c r="A20" s="95" t="s">
        <v>56</v>
      </c>
      <c r="B20" s="97">
        <f>'Page 3-Assumptions'!E10</f>
        <v>0</v>
      </c>
      <c r="C20" s="99">
        <v>0</v>
      </c>
      <c r="D20" s="99">
        <v>0</v>
      </c>
      <c r="E20" s="104">
        <f t="shared" si="0"/>
        <v>0</v>
      </c>
      <c r="F20" s="325"/>
      <c r="G20" s="2"/>
      <c r="H20" s="2"/>
      <c r="I20" s="2"/>
      <c r="J20" s="2"/>
      <c r="K20" s="2"/>
      <c r="L20" s="2"/>
      <c r="M20" s="2"/>
      <c r="N20" s="2"/>
      <c r="O20" s="2"/>
      <c r="P20" s="2"/>
      <c r="Q20" s="2"/>
      <c r="R20" s="2"/>
      <c r="S20" s="2"/>
      <c r="T20" s="2"/>
      <c r="U20" s="2"/>
      <c r="V20" s="2"/>
      <c r="W20" s="2"/>
      <c r="X20" s="2"/>
      <c r="Y20" s="2"/>
      <c r="Z20" s="2"/>
    </row>
    <row r="21" spans="1:26" ht="12.75" customHeight="1" x14ac:dyDescent="0.2">
      <c r="A21" s="95" t="s">
        <v>235</v>
      </c>
      <c r="B21" s="97">
        <f>'Page 3-Assumptions'!E11</f>
        <v>0</v>
      </c>
      <c r="C21" s="99">
        <v>0</v>
      </c>
      <c r="D21" s="99">
        <v>0</v>
      </c>
      <c r="E21" s="104"/>
      <c r="F21" s="325"/>
      <c r="G21" s="2"/>
      <c r="H21" s="2"/>
      <c r="I21" s="2"/>
      <c r="J21" s="2"/>
      <c r="K21" s="2"/>
      <c r="L21" s="2"/>
      <c r="M21" s="2"/>
      <c r="N21" s="2"/>
      <c r="O21" s="2"/>
      <c r="P21" s="2"/>
      <c r="Q21" s="2"/>
      <c r="R21" s="2"/>
      <c r="S21" s="2"/>
      <c r="T21" s="2"/>
      <c r="U21" s="2"/>
      <c r="V21" s="2"/>
      <c r="W21" s="2"/>
      <c r="X21" s="2"/>
      <c r="Y21" s="2"/>
      <c r="Z21" s="2"/>
    </row>
    <row r="22" spans="1:26" ht="12.75" customHeight="1" x14ac:dyDescent="0.2">
      <c r="A22" s="130" t="s">
        <v>58</v>
      </c>
      <c r="B22" s="97"/>
      <c r="C22" s="99" t="str">
        <f>'Page 3-Assumptions'!$E$12</f>
        <v>N/A</v>
      </c>
      <c r="D22" s="99">
        <v>0</v>
      </c>
      <c r="E22" s="104">
        <f t="shared" si="0"/>
        <v>0</v>
      </c>
      <c r="F22" s="325"/>
      <c r="G22" s="2"/>
      <c r="H22" s="2"/>
      <c r="I22" s="2"/>
      <c r="J22" s="2"/>
      <c r="K22" s="2"/>
      <c r="L22" s="2"/>
      <c r="M22" s="2"/>
      <c r="N22" s="2"/>
      <c r="O22" s="2"/>
      <c r="P22" s="2"/>
      <c r="Q22" s="2"/>
      <c r="R22" s="2"/>
      <c r="S22" s="2"/>
      <c r="T22" s="2"/>
      <c r="U22" s="2"/>
      <c r="V22" s="2"/>
      <c r="W22" s="2"/>
      <c r="X22" s="2"/>
      <c r="Y22" s="2"/>
      <c r="Z22" s="2"/>
    </row>
    <row r="23" spans="1:26" ht="12.75" customHeight="1" x14ac:dyDescent="0.2">
      <c r="A23" s="130" t="s">
        <v>119</v>
      </c>
      <c r="B23" s="97"/>
      <c r="C23" s="99">
        <f>'Page 3-Assumptions'!$E$13</f>
        <v>0</v>
      </c>
      <c r="D23" s="99">
        <v>0</v>
      </c>
      <c r="E23" s="104">
        <f t="shared" si="0"/>
        <v>0</v>
      </c>
      <c r="F23" s="325"/>
      <c r="G23" s="2"/>
      <c r="H23" s="2"/>
      <c r="I23" s="2"/>
      <c r="J23" s="2"/>
      <c r="K23" s="2"/>
      <c r="L23" s="2"/>
      <c r="M23" s="2"/>
      <c r="N23" s="2"/>
      <c r="O23" s="2"/>
      <c r="P23" s="2"/>
      <c r="Q23" s="2"/>
      <c r="R23" s="2"/>
      <c r="S23" s="2"/>
      <c r="T23" s="2"/>
      <c r="U23" s="2"/>
      <c r="V23" s="2"/>
      <c r="W23" s="2"/>
      <c r="X23" s="2"/>
      <c r="Y23" s="2"/>
      <c r="Z23" s="2"/>
    </row>
    <row r="24" spans="1:26" ht="12.75" customHeight="1" x14ac:dyDescent="0.2">
      <c r="A24" s="130" t="s">
        <v>62</v>
      </c>
      <c r="B24" s="97"/>
      <c r="C24" s="99">
        <f>'Page 3-Assumptions'!$E$14</f>
        <v>0</v>
      </c>
      <c r="D24" s="99">
        <v>0</v>
      </c>
      <c r="E24" s="104">
        <f t="shared" si="0"/>
        <v>0</v>
      </c>
      <c r="F24" s="325"/>
      <c r="G24" s="2"/>
      <c r="H24" s="2"/>
      <c r="I24" s="2"/>
      <c r="J24" s="2"/>
      <c r="K24" s="2"/>
      <c r="L24" s="2"/>
      <c r="M24" s="2"/>
      <c r="N24" s="2"/>
      <c r="O24" s="2"/>
      <c r="P24" s="2"/>
      <c r="Q24" s="2"/>
      <c r="R24" s="2"/>
      <c r="S24" s="2"/>
      <c r="T24" s="2"/>
      <c r="U24" s="2"/>
      <c r="V24" s="2"/>
      <c r="W24" s="2"/>
      <c r="X24" s="2"/>
      <c r="Y24" s="2"/>
      <c r="Z24" s="2"/>
    </row>
    <row r="25" spans="1:26" ht="12.75" customHeight="1" x14ac:dyDescent="0.2">
      <c r="A25" s="95" t="s">
        <v>227</v>
      </c>
      <c r="B25" s="97"/>
      <c r="C25" s="99">
        <f>'Page 3-Assumptions'!$E$15</f>
        <v>1500</v>
      </c>
      <c r="D25" s="99"/>
      <c r="E25" s="104">
        <f t="shared" si="0"/>
        <v>1500</v>
      </c>
      <c r="F25" s="325"/>
      <c r="G25" s="2"/>
      <c r="H25" s="2"/>
      <c r="I25" s="2"/>
      <c r="J25" s="2"/>
      <c r="K25" s="2"/>
      <c r="L25" s="2"/>
      <c r="M25" s="2"/>
      <c r="N25" s="2"/>
      <c r="O25" s="2"/>
      <c r="P25" s="2"/>
      <c r="Q25" s="2"/>
      <c r="R25" s="2"/>
      <c r="S25" s="2"/>
      <c r="T25" s="2"/>
      <c r="U25" s="2"/>
      <c r="V25" s="2"/>
      <c r="W25" s="2"/>
      <c r="X25" s="2"/>
      <c r="Y25" s="2"/>
      <c r="Z25" s="2"/>
    </row>
    <row r="26" spans="1:26" ht="12.75" customHeight="1" x14ac:dyDescent="0.2">
      <c r="A26" s="130" t="s">
        <v>120</v>
      </c>
      <c r="B26" s="97"/>
      <c r="C26" s="96"/>
      <c r="D26" s="96"/>
      <c r="E26" s="104">
        <f t="shared" si="0"/>
        <v>0</v>
      </c>
      <c r="F26" s="325"/>
      <c r="G26" s="2"/>
      <c r="H26" s="2"/>
      <c r="I26" s="2"/>
      <c r="J26" s="2"/>
      <c r="K26" s="2"/>
      <c r="L26" s="2"/>
      <c r="M26" s="2"/>
      <c r="N26" s="2"/>
      <c r="O26" s="2"/>
      <c r="P26" s="2"/>
      <c r="Q26" s="2"/>
      <c r="R26" s="2"/>
      <c r="S26" s="2"/>
      <c r="T26" s="2"/>
      <c r="U26" s="2"/>
      <c r="V26" s="2"/>
      <c r="W26" s="2"/>
      <c r="X26" s="2"/>
      <c r="Y26" s="2"/>
      <c r="Z26" s="2"/>
    </row>
    <row r="27" spans="1:26" ht="12.75" customHeight="1" x14ac:dyDescent="0.2">
      <c r="A27" s="130" t="s">
        <v>121</v>
      </c>
      <c r="B27" s="97"/>
      <c r="C27" s="96"/>
      <c r="D27" s="96"/>
      <c r="E27" s="104">
        <f t="shared" si="0"/>
        <v>0</v>
      </c>
      <c r="F27" s="325"/>
      <c r="G27" s="2"/>
      <c r="H27" s="2"/>
      <c r="I27" s="2"/>
      <c r="J27" s="2"/>
      <c r="K27" s="2"/>
      <c r="L27" s="2"/>
      <c r="M27" s="2"/>
      <c r="N27" s="2"/>
      <c r="O27" s="2"/>
      <c r="P27" s="2"/>
      <c r="Q27" s="2"/>
      <c r="R27" s="2"/>
      <c r="S27" s="2"/>
      <c r="T27" s="2"/>
      <c r="U27" s="2"/>
      <c r="V27" s="2"/>
      <c r="W27" s="2"/>
      <c r="X27" s="2"/>
      <c r="Y27" s="2"/>
      <c r="Z27" s="2"/>
    </row>
    <row r="28" spans="1:26" ht="12.75" customHeight="1" x14ac:dyDescent="0.2">
      <c r="A28" s="130" t="s">
        <v>51</v>
      </c>
      <c r="B28" s="99">
        <f>E6*'Page 3-Assumptions'!E5</f>
        <v>0</v>
      </c>
      <c r="C28" s="99">
        <v>0</v>
      </c>
      <c r="D28" s="99">
        <v>0</v>
      </c>
      <c r="E28" s="104">
        <f t="shared" si="0"/>
        <v>0</v>
      </c>
      <c r="F28" s="325"/>
      <c r="G28" s="2"/>
      <c r="H28" s="2"/>
      <c r="I28" s="2"/>
      <c r="J28" s="2"/>
      <c r="K28" s="2"/>
      <c r="L28" s="2"/>
      <c r="M28" s="2"/>
      <c r="N28" s="2"/>
      <c r="O28" s="2"/>
      <c r="P28" s="2"/>
      <c r="Q28" s="2"/>
      <c r="R28" s="2"/>
      <c r="S28" s="2"/>
      <c r="T28" s="2"/>
      <c r="U28" s="2"/>
      <c r="V28" s="2"/>
      <c r="W28" s="2"/>
      <c r="X28" s="2"/>
      <c r="Y28" s="2"/>
      <c r="Z28" s="2"/>
    </row>
    <row r="29" spans="1:26" ht="12.75" customHeight="1" x14ac:dyDescent="0.2">
      <c r="A29" s="103" t="s">
        <v>122</v>
      </c>
      <c r="B29" s="104">
        <f>SUM(B8:B28)</f>
        <v>500</v>
      </c>
      <c r="C29" s="104">
        <f>SUM(C8:C28)</f>
        <v>1500</v>
      </c>
      <c r="D29" s="104">
        <f>SUM(D8:D28)</f>
        <v>0</v>
      </c>
      <c r="E29" s="104">
        <f>SUM(E8:E28)</f>
        <v>2000</v>
      </c>
      <c r="F29" s="325"/>
      <c r="G29" s="2"/>
      <c r="H29" s="2"/>
      <c r="I29" s="2"/>
      <c r="J29" s="2"/>
      <c r="K29" s="2"/>
      <c r="L29" s="2"/>
      <c r="M29" s="2"/>
      <c r="N29" s="2"/>
      <c r="O29" s="2"/>
      <c r="P29" s="2"/>
      <c r="Q29" s="2"/>
      <c r="R29" s="2"/>
      <c r="S29" s="2"/>
      <c r="T29" s="2"/>
      <c r="U29" s="2"/>
      <c r="V29" s="2"/>
      <c r="W29" s="2"/>
      <c r="X29" s="2"/>
      <c r="Y29" s="2"/>
      <c r="Z29" s="2"/>
    </row>
    <row r="30" spans="1:26" ht="12.75" customHeight="1" x14ac:dyDescent="0.2">
      <c r="A30" s="105"/>
      <c r="B30" s="106"/>
      <c r="C30" s="106"/>
      <c r="D30" s="106"/>
      <c r="E30" s="151"/>
      <c r="F30" s="325"/>
      <c r="G30" s="2"/>
      <c r="H30" s="2"/>
      <c r="I30" s="2"/>
      <c r="J30" s="2"/>
      <c r="K30" s="2"/>
      <c r="L30" s="2"/>
      <c r="M30" s="2"/>
      <c r="N30" s="2"/>
      <c r="O30" s="2"/>
      <c r="P30" s="2"/>
      <c r="Q30" s="2"/>
      <c r="R30" s="2"/>
      <c r="S30" s="2"/>
      <c r="T30" s="2"/>
      <c r="U30" s="2"/>
      <c r="V30" s="2"/>
      <c r="W30" s="2"/>
      <c r="X30" s="2"/>
      <c r="Y30" s="2"/>
      <c r="Z30" s="2"/>
    </row>
    <row r="31" spans="1:26" ht="12.75" customHeight="1" x14ac:dyDescent="0.2">
      <c r="A31" s="108" t="s">
        <v>65</v>
      </c>
      <c r="B31" s="106"/>
      <c r="C31" s="106"/>
      <c r="D31" s="106"/>
      <c r="E31" s="107"/>
      <c r="F31" s="325"/>
      <c r="G31" s="2"/>
      <c r="H31" s="2"/>
      <c r="I31" s="2"/>
      <c r="J31" s="2"/>
      <c r="K31" s="2"/>
      <c r="L31" s="2"/>
      <c r="M31" s="2"/>
      <c r="N31" s="2"/>
      <c r="O31" s="2"/>
      <c r="P31" s="2"/>
      <c r="Q31" s="2"/>
      <c r="R31" s="2"/>
      <c r="S31" s="2"/>
      <c r="T31" s="2"/>
      <c r="U31" s="2"/>
      <c r="V31" s="2"/>
      <c r="W31" s="2"/>
      <c r="X31" s="2"/>
      <c r="Y31" s="2"/>
      <c r="Z31" s="2"/>
    </row>
    <row r="32" spans="1:26" ht="12.75" customHeight="1" x14ac:dyDescent="0.2">
      <c r="A32" s="95" t="s">
        <v>123</v>
      </c>
      <c r="B32" s="99">
        <f>'Page 2-Staffing Plan'!E32</f>
        <v>970100.00000000012</v>
      </c>
      <c r="C32" s="96"/>
      <c r="D32" s="96"/>
      <c r="E32" s="98">
        <f t="shared" ref="E32:E74" si="1">SUM(B32:D32)</f>
        <v>970100.00000000012</v>
      </c>
      <c r="F32" s="325"/>
      <c r="G32" s="2"/>
      <c r="H32" s="2"/>
      <c r="I32" s="2"/>
      <c r="J32" s="2"/>
      <c r="K32" s="2"/>
      <c r="L32" s="2"/>
      <c r="M32" s="2"/>
      <c r="N32" s="2"/>
      <c r="O32" s="2"/>
      <c r="P32" s="2"/>
      <c r="Q32" s="2"/>
      <c r="R32" s="2"/>
      <c r="S32" s="2"/>
      <c r="T32" s="2"/>
      <c r="U32" s="2"/>
      <c r="V32" s="2"/>
      <c r="W32" s="2"/>
      <c r="X32" s="2"/>
      <c r="Y32" s="2"/>
      <c r="Z32" s="2"/>
    </row>
    <row r="33" spans="1:26" ht="12.75" customHeight="1" x14ac:dyDescent="0.2">
      <c r="A33" s="95" t="s">
        <v>124</v>
      </c>
      <c r="B33" s="99">
        <f>('Page 3-Assumptions'!B29*'Page 3-Assumptions'!B30)*('Page 2-Staffing Plan'!E15)</f>
        <v>0</v>
      </c>
      <c r="C33" s="96"/>
      <c r="D33" s="96"/>
      <c r="E33" s="98">
        <f t="shared" si="1"/>
        <v>0</v>
      </c>
      <c r="F33" s="325"/>
      <c r="G33" s="2"/>
      <c r="H33" s="2"/>
      <c r="I33" s="2"/>
      <c r="J33" s="2"/>
      <c r="K33" s="2"/>
      <c r="L33" s="2"/>
      <c r="M33" s="2"/>
      <c r="N33" s="2"/>
      <c r="O33" s="2"/>
      <c r="P33" s="2"/>
      <c r="Q33" s="2"/>
      <c r="R33" s="2"/>
      <c r="S33" s="2"/>
      <c r="T33" s="2"/>
      <c r="U33" s="2"/>
      <c r="V33" s="2"/>
      <c r="W33" s="2"/>
      <c r="X33" s="2"/>
      <c r="Y33" s="2"/>
      <c r="Z33" s="2"/>
    </row>
    <row r="34" spans="1:26" ht="12.75" customHeight="1" x14ac:dyDescent="0.2">
      <c r="A34" s="95" t="s">
        <v>125</v>
      </c>
      <c r="B34" s="99">
        <f>(B32+B33)*1.45%</f>
        <v>14066.45</v>
      </c>
      <c r="C34" s="96"/>
      <c r="D34" s="96"/>
      <c r="E34" s="98">
        <f t="shared" si="1"/>
        <v>14066.45</v>
      </c>
      <c r="F34" s="325"/>
      <c r="G34" s="2"/>
      <c r="H34" s="2"/>
      <c r="I34" s="2"/>
      <c r="J34" s="2"/>
      <c r="K34" s="2"/>
      <c r="L34" s="2"/>
      <c r="M34" s="2"/>
      <c r="N34" s="2"/>
      <c r="O34" s="2"/>
      <c r="P34" s="2"/>
      <c r="Q34" s="2"/>
      <c r="R34" s="2"/>
      <c r="S34" s="2"/>
      <c r="T34" s="2"/>
      <c r="U34" s="2"/>
      <c r="V34" s="2"/>
      <c r="W34" s="2"/>
      <c r="X34" s="2"/>
      <c r="Y34" s="2"/>
      <c r="Z34" s="2"/>
    </row>
    <row r="35" spans="1:26" ht="12.75" customHeight="1" x14ac:dyDescent="0.2">
      <c r="A35" s="95" t="s">
        <v>126</v>
      </c>
      <c r="B35" s="99">
        <f>'Page 6-Year 2'!B35</f>
        <v>0</v>
      </c>
      <c r="C35" s="96"/>
      <c r="D35" s="96"/>
      <c r="E35" s="98">
        <f t="shared" si="1"/>
        <v>0</v>
      </c>
      <c r="F35" s="325"/>
      <c r="G35" s="2"/>
      <c r="H35" s="2"/>
      <c r="I35" s="2"/>
      <c r="J35" s="2"/>
      <c r="K35" s="2"/>
      <c r="L35" s="2"/>
      <c r="M35" s="2"/>
      <c r="N35" s="2"/>
      <c r="O35" s="2"/>
      <c r="P35" s="2"/>
      <c r="Q35" s="2"/>
      <c r="R35" s="2"/>
      <c r="S35" s="2"/>
      <c r="T35" s="2"/>
      <c r="U35" s="2"/>
      <c r="V35" s="2"/>
      <c r="W35" s="2"/>
      <c r="X35" s="2"/>
      <c r="Y35" s="2"/>
      <c r="Z35" s="2"/>
    </row>
    <row r="36" spans="1:26" ht="12.75" customHeight="1" x14ac:dyDescent="0.2">
      <c r="A36" s="95" t="s">
        <v>127</v>
      </c>
      <c r="B36" s="99">
        <f>((E32+E33)*'Page 3-Assumptions'!E21)-C36</f>
        <v>202750.90000000002</v>
      </c>
      <c r="C36" s="133"/>
      <c r="D36" s="96"/>
      <c r="E36" s="98">
        <f t="shared" si="1"/>
        <v>202750.90000000002</v>
      </c>
      <c r="F36" s="325"/>
      <c r="G36" s="2"/>
      <c r="H36" s="2"/>
      <c r="I36" s="2"/>
      <c r="J36" s="2"/>
      <c r="K36" s="2"/>
      <c r="L36" s="2"/>
      <c r="M36" s="2"/>
      <c r="N36" s="2"/>
      <c r="O36" s="2"/>
      <c r="P36" s="2"/>
      <c r="Q36" s="2"/>
      <c r="R36" s="2"/>
      <c r="S36" s="2"/>
      <c r="T36" s="2"/>
      <c r="U36" s="2"/>
      <c r="V36" s="2"/>
      <c r="W36" s="2"/>
      <c r="X36" s="2"/>
      <c r="Y36" s="2"/>
      <c r="Z36" s="2"/>
    </row>
    <row r="37" spans="1:26" ht="12.75" customHeight="1" x14ac:dyDescent="0.2">
      <c r="A37" s="95" t="s">
        <v>128</v>
      </c>
      <c r="B37" s="99">
        <f>('Page 3-Assumptions'!B31*1.05^3)*'Page 2-Staffing Plan'!E37</f>
        <v>0</v>
      </c>
      <c r="C37" s="96"/>
      <c r="D37" s="96"/>
      <c r="E37" s="98">
        <f t="shared" si="1"/>
        <v>0</v>
      </c>
      <c r="F37" s="325"/>
      <c r="G37" s="2"/>
      <c r="H37" s="2"/>
      <c r="I37" s="2"/>
      <c r="J37" s="2"/>
      <c r="K37" s="2"/>
      <c r="L37" s="2"/>
      <c r="M37" s="2"/>
      <c r="N37" s="2"/>
      <c r="O37" s="2"/>
      <c r="P37" s="2"/>
      <c r="Q37" s="2"/>
      <c r="R37" s="2"/>
      <c r="S37" s="2"/>
      <c r="T37" s="2"/>
      <c r="U37" s="2"/>
      <c r="V37" s="2"/>
      <c r="W37" s="2"/>
      <c r="X37" s="2"/>
      <c r="Y37" s="2"/>
      <c r="Z37" s="2"/>
    </row>
    <row r="38" spans="1:26" ht="12.75" customHeight="1" x14ac:dyDescent="0.2">
      <c r="A38" s="95" t="s">
        <v>129</v>
      </c>
      <c r="B38" s="99">
        <f>('Page 3-Assumptions'!B32*1.02^2)*'Page 2-Staffing Plan'!E37</f>
        <v>0</v>
      </c>
      <c r="C38" s="96"/>
      <c r="D38" s="96"/>
      <c r="E38" s="98">
        <f t="shared" si="1"/>
        <v>0</v>
      </c>
      <c r="F38" s="325"/>
      <c r="G38" s="2"/>
      <c r="H38" s="2"/>
      <c r="I38" s="2"/>
      <c r="J38" s="2"/>
      <c r="K38" s="2"/>
      <c r="L38" s="2"/>
      <c r="M38" s="2"/>
      <c r="N38" s="2"/>
      <c r="O38" s="2"/>
      <c r="P38" s="2"/>
      <c r="Q38" s="2"/>
      <c r="R38" s="2"/>
      <c r="S38" s="2"/>
      <c r="T38" s="2"/>
      <c r="U38" s="2"/>
      <c r="V38" s="2"/>
      <c r="W38" s="2"/>
      <c r="X38" s="2"/>
      <c r="Y38" s="2"/>
      <c r="Z38" s="2"/>
    </row>
    <row r="39" spans="1:26" ht="12.75" customHeight="1" x14ac:dyDescent="0.2">
      <c r="A39" s="95" t="s">
        <v>130</v>
      </c>
      <c r="B39" s="99">
        <f>'Page 6-Year 2'!B39</f>
        <v>0</v>
      </c>
      <c r="C39" s="96"/>
      <c r="D39" s="96"/>
      <c r="E39" s="98">
        <f t="shared" si="1"/>
        <v>0</v>
      </c>
      <c r="F39" s="325"/>
      <c r="G39" s="2"/>
      <c r="H39" s="2"/>
      <c r="I39" s="2"/>
      <c r="J39" s="2"/>
      <c r="K39" s="2"/>
      <c r="L39" s="2"/>
      <c r="M39" s="2"/>
      <c r="N39" s="2"/>
      <c r="O39" s="2"/>
      <c r="P39" s="2"/>
      <c r="Q39" s="2"/>
      <c r="R39" s="2"/>
      <c r="S39" s="2"/>
      <c r="T39" s="2"/>
      <c r="U39" s="2"/>
      <c r="V39" s="2"/>
      <c r="W39" s="2"/>
      <c r="X39" s="2"/>
      <c r="Y39" s="2"/>
      <c r="Z39" s="2"/>
    </row>
    <row r="40" spans="1:26" ht="12.75" customHeight="1" x14ac:dyDescent="0.2">
      <c r="A40" s="95" t="s">
        <v>131</v>
      </c>
      <c r="B40" s="99">
        <f>'Page 6-Year 2'!B40</f>
        <v>0</v>
      </c>
      <c r="C40" s="97"/>
      <c r="D40" s="96"/>
      <c r="E40" s="98">
        <f t="shared" si="1"/>
        <v>0</v>
      </c>
      <c r="F40" s="325"/>
      <c r="G40" s="2"/>
      <c r="H40" s="2"/>
      <c r="I40" s="2"/>
      <c r="J40" s="2"/>
      <c r="K40" s="2"/>
      <c r="L40" s="2"/>
      <c r="M40" s="2"/>
      <c r="N40" s="2"/>
      <c r="O40" s="2"/>
      <c r="P40" s="2"/>
      <c r="Q40" s="2"/>
      <c r="R40" s="2"/>
      <c r="S40" s="2"/>
      <c r="T40" s="2"/>
      <c r="U40" s="2"/>
      <c r="V40" s="2"/>
      <c r="W40" s="2"/>
      <c r="X40" s="2"/>
      <c r="Y40" s="2"/>
      <c r="Z40" s="2"/>
    </row>
    <row r="41" spans="1:26" ht="12.75" customHeight="1" x14ac:dyDescent="0.2">
      <c r="A41" s="95" t="s">
        <v>132</v>
      </c>
      <c r="B41" s="99">
        <f>('Page 3-Assumptions'!$B$35*'Page 2-Staffing Plan'!E37)</f>
        <v>0</v>
      </c>
      <c r="C41" s="96"/>
      <c r="D41" s="96"/>
      <c r="E41" s="98">
        <f t="shared" si="1"/>
        <v>0</v>
      </c>
      <c r="F41" s="325"/>
      <c r="G41" s="2"/>
      <c r="H41" s="2"/>
      <c r="I41" s="2"/>
      <c r="J41" s="2"/>
      <c r="K41" s="2"/>
      <c r="L41" s="2"/>
      <c r="M41" s="2"/>
      <c r="N41" s="2"/>
      <c r="O41" s="2"/>
      <c r="P41" s="2"/>
      <c r="Q41" s="2"/>
      <c r="R41" s="2"/>
      <c r="S41" s="2"/>
      <c r="T41" s="2"/>
      <c r="U41" s="2"/>
      <c r="V41" s="2"/>
      <c r="W41" s="2"/>
      <c r="X41" s="2"/>
      <c r="Y41" s="2"/>
      <c r="Z41" s="2"/>
    </row>
    <row r="42" spans="1:26" ht="12.75" customHeight="1" x14ac:dyDescent="0.2">
      <c r="A42" s="95" t="s">
        <v>133</v>
      </c>
      <c r="B42" s="99">
        <f>'Page 3-Assumptions'!E57</f>
        <v>0</v>
      </c>
      <c r="C42" s="111"/>
      <c r="D42" s="111"/>
      <c r="E42" s="98">
        <f t="shared" si="1"/>
        <v>0</v>
      </c>
      <c r="F42" s="325"/>
      <c r="G42" s="2"/>
      <c r="H42" s="2"/>
      <c r="I42" s="2"/>
      <c r="J42" s="2"/>
      <c r="K42" s="2"/>
      <c r="L42" s="2"/>
      <c r="M42" s="2"/>
      <c r="N42" s="2"/>
      <c r="O42" s="2"/>
      <c r="P42" s="2"/>
      <c r="Q42" s="2"/>
      <c r="R42" s="2"/>
      <c r="S42" s="2"/>
      <c r="T42" s="2"/>
      <c r="U42" s="2"/>
      <c r="V42" s="2"/>
      <c r="W42" s="2"/>
      <c r="X42" s="2"/>
      <c r="Y42" s="2"/>
      <c r="Z42" s="2"/>
    </row>
    <row r="43" spans="1:26" ht="12.75" customHeight="1" x14ac:dyDescent="0.2">
      <c r="A43" s="95" t="s">
        <v>134</v>
      </c>
      <c r="B43" s="99">
        <f>E5*'Page 3-Assumptions'!$B$36</f>
        <v>0</v>
      </c>
      <c r="C43" s="96"/>
      <c r="D43" s="96"/>
      <c r="E43" s="98">
        <f t="shared" si="1"/>
        <v>0</v>
      </c>
      <c r="F43" s="325"/>
      <c r="G43" s="2"/>
      <c r="H43" s="2"/>
      <c r="I43" s="2"/>
      <c r="J43" s="2"/>
      <c r="K43" s="2"/>
      <c r="L43" s="2"/>
      <c r="M43" s="2"/>
      <c r="N43" s="2"/>
      <c r="O43" s="2"/>
      <c r="P43" s="2"/>
      <c r="Q43" s="2"/>
      <c r="R43" s="2"/>
      <c r="S43" s="2"/>
      <c r="T43" s="2"/>
      <c r="U43" s="2"/>
      <c r="V43" s="2"/>
      <c r="W43" s="2"/>
      <c r="X43" s="2"/>
      <c r="Y43" s="2"/>
      <c r="Z43" s="2"/>
    </row>
    <row r="44" spans="1:26" ht="12.75" customHeight="1" x14ac:dyDescent="0.2">
      <c r="A44" s="95" t="s">
        <v>135</v>
      </c>
      <c r="B44" s="96"/>
      <c r="C44" s="96"/>
      <c r="D44" s="96"/>
      <c r="E44" s="98">
        <f t="shared" si="1"/>
        <v>0</v>
      </c>
      <c r="F44" s="325"/>
      <c r="G44" s="2"/>
      <c r="H44" s="2"/>
      <c r="I44" s="2"/>
      <c r="J44" s="2"/>
      <c r="K44" s="2"/>
      <c r="L44" s="2"/>
      <c r="M44" s="2"/>
      <c r="N44" s="2"/>
      <c r="O44" s="2"/>
      <c r="P44" s="2"/>
      <c r="Q44" s="2"/>
      <c r="R44" s="2"/>
      <c r="S44" s="2"/>
      <c r="T44" s="2"/>
      <c r="U44" s="2"/>
      <c r="V44" s="2"/>
      <c r="W44" s="2"/>
      <c r="X44" s="2"/>
      <c r="Y44" s="2"/>
      <c r="Z44" s="2"/>
    </row>
    <row r="45" spans="1:26" ht="12.75" customHeight="1" x14ac:dyDescent="0.2">
      <c r="A45" s="95" t="s">
        <v>136</v>
      </c>
      <c r="B45" s="96">
        <f>'Page 6-Year 2'!B45*1.05+'Page 6-Year 2'!D45*1.05</f>
        <v>0</v>
      </c>
      <c r="C45" s="96"/>
      <c r="D45" s="96"/>
      <c r="E45" s="98">
        <f t="shared" si="1"/>
        <v>0</v>
      </c>
      <c r="F45" s="325"/>
      <c r="G45" s="2"/>
      <c r="H45" s="2"/>
      <c r="I45" s="2"/>
      <c r="J45" s="2"/>
      <c r="K45" s="2"/>
      <c r="L45" s="2"/>
      <c r="M45" s="2"/>
      <c r="N45" s="2"/>
      <c r="O45" s="2"/>
      <c r="P45" s="2"/>
      <c r="Q45" s="2"/>
      <c r="R45" s="2"/>
      <c r="S45" s="2"/>
      <c r="T45" s="2"/>
      <c r="U45" s="2"/>
      <c r="V45" s="2"/>
      <c r="W45" s="2"/>
      <c r="X45" s="2"/>
      <c r="Y45" s="2"/>
      <c r="Z45" s="2"/>
    </row>
    <row r="46" spans="1:26" ht="12.75" customHeight="1" x14ac:dyDescent="0.2">
      <c r="A46" s="95" t="s">
        <v>137</v>
      </c>
      <c r="B46" s="96"/>
      <c r="C46" s="96">
        <f>SUM(C16:C24)</f>
        <v>0</v>
      </c>
      <c r="D46" s="96"/>
      <c r="E46" s="98">
        <f t="shared" si="1"/>
        <v>0</v>
      </c>
      <c r="F46" s="325"/>
      <c r="G46" s="2"/>
      <c r="H46" s="2"/>
      <c r="I46" s="2"/>
      <c r="J46" s="2"/>
      <c r="K46" s="2"/>
      <c r="L46" s="2"/>
      <c r="M46" s="2"/>
      <c r="N46" s="2"/>
      <c r="O46" s="2"/>
      <c r="P46" s="2"/>
      <c r="Q46" s="2"/>
      <c r="R46" s="2"/>
      <c r="S46" s="2"/>
      <c r="T46" s="2"/>
      <c r="U46" s="2"/>
      <c r="V46" s="2"/>
      <c r="W46" s="2"/>
      <c r="X46" s="2"/>
      <c r="Y46" s="2"/>
      <c r="Z46" s="2"/>
    </row>
    <row r="47" spans="1:26" ht="12.75" customHeight="1" x14ac:dyDescent="0.2">
      <c r="A47" s="95" t="s">
        <v>138</v>
      </c>
      <c r="B47" s="96">
        <f>'Page 6-Year 2'!D47*1.05</f>
        <v>0</v>
      </c>
      <c r="C47" s="96"/>
      <c r="D47" s="96"/>
      <c r="E47" s="98">
        <f t="shared" si="1"/>
        <v>0</v>
      </c>
      <c r="F47" s="325"/>
      <c r="G47" s="2"/>
      <c r="H47" s="2"/>
      <c r="I47" s="2"/>
      <c r="J47" s="2"/>
      <c r="K47" s="2"/>
      <c r="L47" s="2"/>
      <c r="M47" s="2"/>
      <c r="N47" s="2"/>
      <c r="O47" s="2"/>
      <c r="P47" s="2"/>
      <c r="Q47" s="2"/>
      <c r="R47" s="2"/>
      <c r="S47" s="2"/>
      <c r="T47" s="2"/>
      <c r="U47" s="2"/>
      <c r="V47" s="2"/>
      <c r="W47" s="2"/>
      <c r="X47" s="2"/>
      <c r="Y47" s="2"/>
      <c r="Z47" s="2"/>
    </row>
    <row r="48" spans="1:26" ht="12.75" customHeight="1" x14ac:dyDescent="0.2">
      <c r="A48" s="95" t="s">
        <v>139</v>
      </c>
      <c r="B48" s="96">
        <f>'Page 6-Year 2'!B48*1.05</f>
        <v>0</v>
      </c>
      <c r="C48" s="97"/>
      <c r="D48" s="96"/>
      <c r="E48" s="98">
        <f t="shared" si="1"/>
        <v>0</v>
      </c>
      <c r="F48" s="325"/>
      <c r="G48" s="2"/>
      <c r="H48" s="2"/>
      <c r="I48" s="2"/>
      <c r="J48" s="2"/>
      <c r="K48" s="2"/>
      <c r="L48" s="2"/>
      <c r="M48" s="2"/>
      <c r="N48" s="2"/>
      <c r="O48" s="2"/>
      <c r="P48" s="2"/>
      <c r="Q48" s="2"/>
      <c r="R48" s="2"/>
      <c r="S48" s="2"/>
      <c r="T48" s="2"/>
      <c r="U48" s="2"/>
      <c r="V48" s="2"/>
      <c r="W48" s="2"/>
      <c r="X48" s="2"/>
      <c r="Y48" s="2"/>
      <c r="Z48" s="2"/>
    </row>
    <row r="49" spans="1:26" ht="12.75" customHeight="1" x14ac:dyDescent="0.2">
      <c r="A49" s="95" t="s">
        <v>140</v>
      </c>
      <c r="B49" s="96">
        <f>'Page 6-Year 2'!B49*1.05</f>
        <v>0</v>
      </c>
      <c r="C49" s="96"/>
      <c r="D49" s="96"/>
      <c r="E49" s="98">
        <f t="shared" si="1"/>
        <v>0</v>
      </c>
      <c r="F49" s="325"/>
      <c r="G49" s="2"/>
      <c r="H49" s="2"/>
      <c r="I49" s="2"/>
      <c r="J49" s="2"/>
      <c r="K49" s="2"/>
      <c r="L49" s="2"/>
      <c r="M49" s="2"/>
      <c r="N49" s="2"/>
      <c r="O49" s="2"/>
      <c r="P49" s="2"/>
      <c r="Q49" s="2"/>
      <c r="R49" s="2"/>
      <c r="S49" s="2"/>
      <c r="T49" s="2"/>
      <c r="U49" s="2"/>
      <c r="V49" s="2"/>
      <c r="W49" s="2"/>
      <c r="X49" s="2"/>
      <c r="Y49" s="2"/>
      <c r="Z49" s="2"/>
    </row>
    <row r="50" spans="1:26" ht="12.75" customHeight="1" x14ac:dyDescent="0.2">
      <c r="A50" s="95" t="s">
        <v>141</v>
      </c>
      <c r="B50" s="96">
        <f>'Page 6-Year 2'!B50*1.05</f>
        <v>0</v>
      </c>
      <c r="C50" s="96"/>
      <c r="D50" s="96"/>
      <c r="E50" s="98">
        <f t="shared" si="1"/>
        <v>0</v>
      </c>
      <c r="F50" s="325"/>
      <c r="G50" s="2"/>
      <c r="H50" s="2"/>
      <c r="I50" s="2"/>
      <c r="J50" s="2"/>
      <c r="K50" s="2"/>
      <c r="L50" s="2"/>
      <c r="M50" s="2"/>
      <c r="N50" s="2"/>
      <c r="O50" s="2"/>
      <c r="P50" s="2"/>
      <c r="Q50" s="2"/>
      <c r="R50" s="2"/>
      <c r="S50" s="2"/>
      <c r="T50" s="2"/>
      <c r="U50" s="2"/>
      <c r="V50" s="2"/>
      <c r="W50" s="2"/>
      <c r="X50" s="2"/>
      <c r="Y50" s="2"/>
      <c r="Z50" s="2"/>
    </row>
    <row r="51" spans="1:26" ht="12.75" customHeight="1" x14ac:dyDescent="0.2">
      <c r="A51" s="95" t="s">
        <v>142</v>
      </c>
      <c r="B51" s="99">
        <f>(SUM('Page 1-Enrollment Plan'!D7:D17))*'Page 3-Assumptions'!$B$37</f>
        <v>0</v>
      </c>
      <c r="C51" s="96"/>
      <c r="D51" s="96"/>
      <c r="E51" s="98">
        <f t="shared" si="1"/>
        <v>0</v>
      </c>
      <c r="F51" s="325"/>
      <c r="G51" s="2"/>
      <c r="H51" s="2"/>
      <c r="I51" s="2"/>
      <c r="J51" s="2"/>
      <c r="K51" s="2"/>
      <c r="L51" s="2"/>
      <c r="M51" s="2"/>
      <c r="N51" s="2"/>
      <c r="O51" s="2"/>
      <c r="P51" s="2"/>
      <c r="Q51" s="2"/>
      <c r="R51" s="2"/>
      <c r="S51" s="2"/>
      <c r="T51" s="2"/>
      <c r="U51" s="2"/>
      <c r="V51" s="2"/>
      <c r="W51" s="2"/>
      <c r="X51" s="2"/>
      <c r="Y51" s="2"/>
      <c r="Z51" s="2"/>
    </row>
    <row r="52" spans="1:26" ht="12.75" customHeight="1" x14ac:dyDescent="0.2">
      <c r="A52" s="95" t="s">
        <v>143</v>
      </c>
      <c r="B52" s="99">
        <f>('Page 3-Assumptions'!$B$38+'Page 3-Assumptions'!$B$39)*'Page 1-Enrollment Plan'!D21</f>
        <v>0</v>
      </c>
      <c r="C52" s="96"/>
      <c r="D52" s="96"/>
      <c r="E52" s="98">
        <f t="shared" si="1"/>
        <v>0</v>
      </c>
      <c r="F52" s="325"/>
      <c r="G52" s="2"/>
      <c r="H52" s="2"/>
      <c r="I52" s="2"/>
      <c r="J52" s="2"/>
      <c r="K52" s="2"/>
      <c r="L52" s="2"/>
      <c r="M52" s="2"/>
      <c r="N52" s="2"/>
      <c r="O52" s="2"/>
      <c r="P52" s="2"/>
      <c r="Q52" s="2"/>
      <c r="R52" s="2"/>
      <c r="S52" s="2"/>
      <c r="T52" s="2"/>
      <c r="U52" s="2"/>
      <c r="V52" s="2"/>
      <c r="W52" s="2"/>
      <c r="X52" s="2"/>
      <c r="Y52" s="2"/>
      <c r="Z52" s="2"/>
    </row>
    <row r="53" spans="1:26" ht="12.75" customHeight="1" x14ac:dyDescent="0.2">
      <c r="A53" s="95" t="s">
        <v>144</v>
      </c>
      <c r="B53" s="99">
        <f>'Page 3-Assumptions'!E25</f>
        <v>0</v>
      </c>
      <c r="C53" s="96"/>
      <c r="D53" s="96"/>
      <c r="E53" s="98">
        <f t="shared" si="1"/>
        <v>0</v>
      </c>
      <c r="F53" s="325"/>
      <c r="G53" s="2"/>
      <c r="H53" s="2"/>
      <c r="I53" s="2"/>
      <c r="J53" s="2"/>
      <c r="K53" s="2"/>
      <c r="L53" s="2"/>
      <c r="M53" s="2"/>
      <c r="N53" s="2"/>
      <c r="O53" s="2"/>
      <c r="P53" s="2"/>
      <c r="Q53" s="2"/>
      <c r="R53" s="2"/>
      <c r="S53" s="2"/>
      <c r="T53" s="2"/>
      <c r="U53" s="2"/>
      <c r="V53" s="2"/>
      <c r="W53" s="2"/>
      <c r="X53" s="2"/>
      <c r="Y53" s="2"/>
      <c r="Z53" s="2"/>
    </row>
    <row r="54" spans="1:26" ht="12.75" customHeight="1" x14ac:dyDescent="0.2">
      <c r="A54" s="95" t="s">
        <v>145</v>
      </c>
      <c r="B54" s="99">
        <f>'Page 3-Assumptions'!$E$24*(E32+E33)</f>
        <v>2910.3000000000006</v>
      </c>
      <c r="C54" s="96"/>
      <c r="D54" s="96"/>
      <c r="E54" s="98">
        <f t="shared" si="1"/>
        <v>2910.3000000000006</v>
      </c>
      <c r="F54" s="325"/>
      <c r="G54" s="2"/>
      <c r="H54" s="2"/>
      <c r="I54" s="2"/>
      <c r="J54" s="2"/>
      <c r="K54" s="2"/>
      <c r="L54" s="2"/>
      <c r="M54" s="2"/>
      <c r="N54" s="2"/>
      <c r="O54" s="2"/>
      <c r="P54" s="2"/>
      <c r="Q54" s="2"/>
      <c r="R54" s="2"/>
      <c r="S54" s="2"/>
      <c r="T54" s="2"/>
      <c r="U54" s="2"/>
      <c r="V54" s="2"/>
      <c r="W54" s="2"/>
      <c r="X54" s="2"/>
      <c r="Y54" s="2"/>
      <c r="Z54" s="2"/>
    </row>
    <row r="55" spans="1:26" ht="12.75" customHeight="1" x14ac:dyDescent="0.2">
      <c r="A55" s="95" t="s">
        <v>146</v>
      </c>
      <c r="B55" s="99">
        <f>((E32+E33)/100)*2</f>
        <v>19402.000000000004</v>
      </c>
      <c r="C55" s="96"/>
      <c r="D55" s="96"/>
      <c r="E55" s="98">
        <f t="shared" si="1"/>
        <v>19402.000000000004</v>
      </c>
      <c r="F55" s="325"/>
      <c r="G55" s="2"/>
      <c r="H55" s="2"/>
      <c r="I55" s="2"/>
      <c r="J55" s="2"/>
      <c r="K55" s="2"/>
      <c r="L55" s="2"/>
      <c r="M55" s="2"/>
      <c r="N55" s="2"/>
      <c r="O55" s="2"/>
      <c r="P55" s="2"/>
      <c r="Q55" s="2"/>
      <c r="R55" s="2"/>
      <c r="S55" s="2"/>
      <c r="T55" s="2"/>
      <c r="U55" s="2"/>
      <c r="V55" s="2"/>
      <c r="W55" s="2"/>
      <c r="X55" s="2"/>
      <c r="Y55" s="2"/>
      <c r="Z55" s="2"/>
    </row>
    <row r="56" spans="1:26" ht="12.75" customHeight="1" x14ac:dyDescent="0.2">
      <c r="A56" s="95" t="s">
        <v>147</v>
      </c>
      <c r="B56" s="96">
        <f>'Page 6-Year 2'!B56*1.05</f>
        <v>0</v>
      </c>
      <c r="C56" s="96"/>
      <c r="D56" s="96"/>
      <c r="E56" s="98">
        <f t="shared" si="1"/>
        <v>0</v>
      </c>
      <c r="F56" s="325"/>
      <c r="G56" s="2"/>
      <c r="H56" s="2"/>
      <c r="I56" s="2"/>
      <c r="J56" s="2"/>
      <c r="K56" s="2"/>
      <c r="L56" s="2"/>
      <c r="M56" s="2"/>
      <c r="N56" s="2"/>
      <c r="O56" s="2"/>
      <c r="P56" s="2"/>
      <c r="Q56" s="2"/>
      <c r="R56" s="2"/>
      <c r="S56" s="2"/>
      <c r="T56" s="2"/>
      <c r="U56" s="2"/>
      <c r="V56" s="2"/>
      <c r="W56" s="2"/>
      <c r="X56" s="2"/>
      <c r="Y56" s="2"/>
      <c r="Z56" s="2"/>
    </row>
    <row r="57" spans="1:26" ht="12.75" customHeight="1" x14ac:dyDescent="0.2">
      <c r="A57" s="95" t="s">
        <v>148</v>
      </c>
      <c r="B57" s="99">
        <f>'Page 3-Assumptions'!$B$40*'Page 1-Enrollment Plan'!$D$21</f>
        <v>0</v>
      </c>
      <c r="C57" s="96"/>
      <c r="D57" s="96"/>
      <c r="E57" s="98">
        <f t="shared" si="1"/>
        <v>0</v>
      </c>
      <c r="F57" s="325"/>
      <c r="G57" s="2"/>
      <c r="H57" s="2"/>
      <c r="I57" s="2"/>
      <c r="J57" s="2"/>
      <c r="K57" s="2"/>
      <c r="L57" s="2"/>
      <c r="M57" s="2"/>
      <c r="N57" s="2"/>
      <c r="O57" s="2"/>
      <c r="P57" s="2"/>
      <c r="Q57" s="2"/>
      <c r="R57" s="2"/>
      <c r="S57" s="2"/>
      <c r="T57" s="2"/>
      <c r="U57" s="2"/>
      <c r="V57" s="2"/>
      <c r="W57" s="2"/>
      <c r="X57" s="2"/>
      <c r="Y57" s="2"/>
      <c r="Z57" s="2"/>
    </row>
    <row r="58" spans="1:26" ht="12.75" customHeight="1" x14ac:dyDescent="0.2">
      <c r="A58" s="95" t="s">
        <v>304</v>
      </c>
      <c r="B58" s="96">
        <f>'Page 6-Year 2'!B58*1.05</f>
        <v>0</v>
      </c>
      <c r="C58" s="96"/>
      <c r="D58" s="96"/>
      <c r="E58" s="98">
        <f t="shared" ref="E58" si="2">SUM(B58:D58)</f>
        <v>0</v>
      </c>
      <c r="F58" s="329"/>
      <c r="G58" s="2"/>
      <c r="H58" s="2"/>
      <c r="I58" s="2"/>
      <c r="J58" s="2"/>
      <c r="K58" s="2"/>
      <c r="L58" s="2"/>
      <c r="M58" s="2"/>
      <c r="N58" s="2"/>
      <c r="O58" s="2"/>
      <c r="P58" s="2"/>
      <c r="Q58" s="2"/>
      <c r="R58" s="2"/>
      <c r="S58" s="2"/>
      <c r="T58" s="2"/>
      <c r="U58" s="2"/>
      <c r="V58" s="2"/>
      <c r="W58" s="2"/>
      <c r="X58" s="2"/>
      <c r="Y58" s="2"/>
      <c r="Z58" s="2"/>
    </row>
    <row r="59" spans="1:26" ht="12.75" customHeight="1" x14ac:dyDescent="0.2">
      <c r="A59" s="95" t="s">
        <v>149</v>
      </c>
      <c r="B59" s="99">
        <f>E5*'Page 3-Assumptions'!$B$41</f>
        <v>0</v>
      </c>
      <c r="C59" s="96"/>
      <c r="D59" s="96"/>
      <c r="E59" s="98">
        <f t="shared" si="1"/>
        <v>0</v>
      </c>
      <c r="F59" s="325"/>
      <c r="G59" s="2"/>
      <c r="H59" s="2"/>
      <c r="I59" s="2"/>
      <c r="J59" s="2"/>
      <c r="K59" s="2"/>
      <c r="L59" s="2"/>
      <c r="M59" s="2"/>
      <c r="N59" s="2"/>
      <c r="O59" s="2"/>
      <c r="P59" s="2"/>
      <c r="Q59" s="2"/>
      <c r="R59" s="2"/>
      <c r="S59" s="2"/>
      <c r="T59" s="2"/>
      <c r="U59" s="2"/>
      <c r="V59" s="2"/>
      <c r="W59" s="2"/>
      <c r="X59" s="2"/>
      <c r="Y59" s="2"/>
      <c r="Z59" s="2"/>
    </row>
    <row r="60" spans="1:26" ht="12.75" customHeight="1" x14ac:dyDescent="0.2">
      <c r="A60" s="95" t="s">
        <v>150</v>
      </c>
      <c r="B60" s="99">
        <f>'Page 2-Staffing Plan'!E37*'Page 3-Assumptions'!$B$34</f>
        <v>0</v>
      </c>
      <c r="C60" s="96"/>
      <c r="D60" s="134"/>
      <c r="E60" s="98">
        <f t="shared" si="1"/>
        <v>0</v>
      </c>
      <c r="F60" s="325"/>
      <c r="G60" s="2"/>
      <c r="H60" s="2"/>
      <c r="I60" s="2"/>
      <c r="J60" s="2"/>
      <c r="K60" s="2"/>
      <c r="L60" s="2"/>
      <c r="M60" s="2"/>
      <c r="N60" s="2"/>
      <c r="O60" s="2"/>
      <c r="P60" s="2"/>
      <c r="Q60" s="2"/>
      <c r="R60" s="2"/>
      <c r="S60" s="2"/>
      <c r="T60" s="2"/>
      <c r="U60" s="2"/>
      <c r="V60" s="2"/>
      <c r="W60" s="2"/>
      <c r="X60" s="2"/>
      <c r="Y60" s="2"/>
      <c r="Z60" s="2"/>
    </row>
    <row r="61" spans="1:26" ht="12.75" customHeight="1" x14ac:dyDescent="0.2">
      <c r="A61" s="95" t="s">
        <v>151</v>
      </c>
      <c r="B61" s="99">
        <f>E28*'Page 3-Assumptions'!E19</f>
        <v>0</v>
      </c>
      <c r="C61" s="96"/>
      <c r="D61" s="96"/>
      <c r="E61" s="98">
        <f t="shared" si="1"/>
        <v>0</v>
      </c>
      <c r="F61" s="325"/>
      <c r="G61" s="2"/>
      <c r="H61" s="2"/>
      <c r="I61" s="2"/>
      <c r="J61" s="2"/>
      <c r="K61" s="2"/>
      <c r="L61" s="2"/>
      <c r="M61" s="2"/>
      <c r="N61" s="2"/>
      <c r="O61" s="2"/>
      <c r="P61" s="2"/>
      <c r="Q61" s="2"/>
      <c r="R61" s="2"/>
      <c r="S61" s="2"/>
      <c r="T61" s="2"/>
      <c r="U61" s="2"/>
      <c r="V61" s="2"/>
      <c r="W61" s="2"/>
      <c r="X61" s="2"/>
      <c r="Y61" s="2"/>
      <c r="Z61" s="2"/>
    </row>
    <row r="62" spans="1:26" ht="12.75" customHeight="1" x14ac:dyDescent="0.2">
      <c r="A62" s="95" t="s">
        <v>152</v>
      </c>
      <c r="B62" s="99">
        <f>B28*'Page 3-Assumptions'!E20</f>
        <v>0</v>
      </c>
      <c r="C62" s="96"/>
      <c r="D62" s="96"/>
      <c r="E62" s="98">
        <f t="shared" si="1"/>
        <v>0</v>
      </c>
      <c r="F62" s="325"/>
      <c r="G62" s="2"/>
      <c r="H62" s="2"/>
      <c r="I62" s="2"/>
      <c r="J62" s="2"/>
      <c r="K62" s="2"/>
      <c r="L62" s="2"/>
      <c r="M62" s="2"/>
      <c r="N62" s="2"/>
      <c r="O62" s="2"/>
      <c r="P62" s="2"/>
      <c r="Q62" s="2"/>
      <c r="R62" s="2"/>
      <c r="S62" s="2"/>
      <c r="T62" s="2"/>
      <c r="U62" s="2"/>
      <c r="V62" s="2"/>
      <c r="W62" s="2"/>
      <c r="X62" s="2"/>
      <c r="Y62" s="2"/>
      <c r="Z62" s="2"/>
    </row>
    <row r="63" spans="1:26" ht="12.75" customHeight="1" x14ac:dyDescent="0.2">
      <c r="A63" s="95" t="s">
        <v>153</v>
      </c>
      <c r="B63" s="99">
        <f>'Page 3-Assumptions'!$B$42*'Page 1-Enrollment Plan'!$D$21</f>
        <v>0</v>
      </c>
      <c r="C63" s="96"/>
      <c r="D63" s="96"/>
      <c r="E63" s="98">
        <f t="shared" si="1"/>
        <v>0</v>
      </c>
      <c r="F63" s="325"/>
      <c r="G63" s="2"/>
      <c r="H63" s="2"/>
      <c r="I63" s="2"/>
      <c r="J63" s="2"/>
      <c r="K63" s="2"/>
      <c r="L63" s="2"/>
      <c r="M63" s="2"/>
      <c r="N63" s="2"/>
      <c r="O63" s="2"/>
      <c r="P63" s="2"/>
      <c r="Q63" s="2"/>
      <c r="R63" s="2"/>
      <c r="S63" s="2"/>
      <c r="T63" s="2"/>
      <c r="U63" s="2"/>
      <c r="V63" s="2"/>
      <c r="W63" s="2"/>
      <c r="X63" s="2"/>
      <c r="Y63" s="2"/>
      <c r="Z63" s="2"/>
    </row>
    <row r="64" spans="1:26" ht="12.75" customHeight="1" x14ac:dyDescent="0.2">
      <c r="A64" s="95" t="s">
        <v>154</v>
      </c>
      <c r="B64" s="99">
        <f>E5*'Page 3-Assumptions'!$B$43</f>
        <v>0</v>
      </c>
      <c r="C64" s="96"/>
      <c r="D64" s="96"/>
      <c r="E64" s="98">
        <f t="shared" si="1"/>
        <v>0</v>
      </c>
      <c r="F64" s="325"/>
      <c r="G64" s="2"/>
      <c r="H64" s="2"/>
      <c r="I64" s="2"/>
      <c r="J64" s="2"/>
      <c r="K64" s="2"/>
      <c r="L64" s="2"/>
      <c r="M64" s="2"/>
      <c r="N64" s="2"/>
      <c r="O64" s="2"/>
      <c r="P64" s="2"/>
      <c r="Q64" s="2"/>
      <c r="R64" s="2"/>
      <c r="S64" s="2"/>
      <c r="T64" s="2"/>
      <c r="U64" s="2"/>
      <c r="V64" s="2"/>
      <c r="W64" s="2"/>
      <c r="X64" s="2"/>
      <c r="Y64" s="2"/>
      <c r="Z64" s="2"/>
    </row>
    <row r="65" spans="1:26" ht="12.75" customHeight="1" x14ac:dyDescent="0.2">
      <c r="A65" s="95" t="s">
        <v>155</v>
      </c>
      <c r="B65" s="99">
        <f>E5*'Page 3-Assumptions'!$B$44</f>
        <v>0</v>
      </c>
      <c r="C65" s="96"/>
      <c r="D65" s="96"/>
      <c r="E65" s="98">
        <f t="shared" si="1"/>
        <v>0</v>
      </c>
      <c r="F65" s="325"/>
      <c r="G65" s="2"/>
      <c r="H65" s="2"/>
      <c r="I65" s="2"/>
      <c r="J65" s="2"/>
      <c r="K65" s="2"/>
      <c r="L65" s="2"/>
      <c r="M65" s="2"/>
      <c r="N65" s="2"/>
      <c r="O65" s="2"/>
      <c r="P65" s="2"/>
      <c r="Q65" s="2"/>
      <c r="R65" s="2"/>
      <c r="S65" s="2"/>
      <c r="T65" s="2"/>
      <c r="U65" s="2"/>
      <c r="V65" s="2"/>
      <c r="W65" s="2"/>
      <c r="X65" s="2"/>
      <c r="Y65" s="2"/>
      <c r="Z65" s="2"/>
    </row>
    <row r="66" spans="1:26" ht="12.75" customHeight="1" x14ac:dyDescent="0.2">
      <c r="A66" s="95" t="s">
        <v>156</v>
      </c>
      <c r="B66" s="97">
        <f>('Page 6-Year 2'!D66+'Page 6-Year 2'!B66)*1.05</f>
        <v>0</v>
      </c>
      <c r="C66" s="96"/>
      <c r="D66" s="134"/>
      <c r="E66" s="98">
        <f t="shared" si="1"/>
        <v>0</v>
      </c>
      <c r="F66" s="325"/>
      <c r="G66" s="2"/>
      <c r="H66" s="2"/>
      <c r="I66" s="2"/>
      <c r="J66" s="2"/>
      <c r="K66" s="2"/>
      <c r="L66" s="2"/>
      <c r="M66" s="2"/>
      <c r="N66" s="2"/>
      <c r="O66" s="2"/>
      <c r="P66" s="2"/>
      <c r="Q66" s="2"/>
      <c r="R66" s="2"/>
      <c r="S66" s="2"/>
      <c r="T66" s="2"/>
      <c r="U66" s="2"/>
      <c r="V66" s="2"/>
      <c r="W66" s="2"/>
      <c r="X66" s="2"/>
      <c r="Y66" s="2"/>
      <c r="Z66" s="2"/>
    </row>
    <row r="67" spans="1:26" ht="12.75" customHeight="1" x14ac:dyDescent="0.2">
      <c r="A67" s="95" t="s">
        <v>157</v>
      </c>
      <c r="B67" s="97">
        <f>'Page 6-Year 2'!B67*1.05</f>
        <v>0</v>
      </c>
      <c r="C67" s="96"/>
      <c r="D67" s="96"/>
      <c r="E67" s="98">
        <f t="shared" si="1"/>
        <v>0</v>
      </c>
      <c r="F67" s="325"/>
      <c r="G67" s="2"/>
      <c r="H67" s="2"/>
      <c r="I67" s="2"/>
      <c r="J67" s="2"/>
      <c r="K67" s="2"/>
      <c r="L67" s="2"/>
      <c r="M67" s="2"/>
      <c r="N67" s="2"/>
      <c r="O67" s="2"/>
      <c r="P67" s="2"/>
      <c r="Q67" s="2"/>
      <c r="R67" s="2"/>
      <c r="S67" s="2"/>
      <c r="T67" s="2"/>
      <c r="U67" s="2"/>
      <c r="V67" s="2"/>
      <c r="W67" s="2"/>
      <c r="X67" s="2"/>
      <c r="Y67" s="2"/>
      <c r="Z67" s="2"/>
    </row>
    <row r="68" spans="1:26" ht="12.75" customHeight="1" x14ac:dyDescent="0.2">
      <c r="A68" s="95" t="s">
        <v>158</v>
      </c>
      <c r="B68" s="97">
        <f>'Page 6-Year 2'!B68</f>
        <v>0</v>
      </c>
      <c r="C68" s="96"/>
      <c r="D68" s="96"/>
      <c r="E68" s="98">
        <f t="shared" si="1"/>
        <v>0</v>
      </c>
      <c r="F68" s="325"/>
      <c r="G68" s="2"/>
      <c r="H68" s="2"/>
      <c r="I68" s="2"/>
      <c r="J68" s="2"/>
      <c r="K68" s="2"/>
      <c r="L68" s="2"/>
      <c r="M68" s="2"/>
      <c r="N68" s="2"/>
      <c r="O68" s="2"/>
      <c r="P68" s="2"/>
      <c r="Q68" s="2"/>
      <c r="R68" s="2"/>
      <c r="S68" s="2"/>
      <c r="T68" s="2"/>
      <c r="U68" s="2"/>
      <c r="V68" s="2"/>
      <c r="W68" s="2"/>
      <c r="X68" s="2"/>
      <c r="Y68" s="2"/>
      <c r="Z68" s="2"/>
    </row>
    <row r="69" spans="1:26" ht="12.75" customHeight="1" x14ac:dyDescent="0.2">
      <c r="A69" s="95" t="s">
        <v>159</v>
      </c>
      <c r="B69" s="97">
        <v>0</v>
      </c>
      <c r="C69" s="96"/>
      <c r="D69" s="96"/>
      <c r="E69" s="98">
        <f t="shared" si="1"/>
        <v>0</v>
      </c>
      <c r="F69" s="325"/>
      <c r="G69" s="2"/>
      <c r="H69" s="2"/>
      <c r="I69" s="2"/>
      <c r="J69" s="2"/>
      <c r="K69" s="2"/>
      <c r="L69" s="2"/>
      <c r="M69" s="2"/>
      <c r="N69" s="2"/>
      <c r="O69" s="2"/>
      <c r="P69" s="2"/>
      <c r="Q69" s="2"/>
      <c r="R69" s="2"/>
      <c r="S69" s="2"/>
      <c r="T69" s="2"/>
      <c r="U69" s="2"/>
      <c r="V69" s="2"/>
      <c r="W69" s="2"/>
      <c r="X69" s="2"/>
      <c r="Y69" s="2"/>
      <c r="Z69" s="2"/>
    </row>
    <row r="70" spans="1:26" ht="12.75" customHeight="1" x14ac:dyDescent="0.2">
      <c r="A70" s="95" t="s">
        <v>160</v>
      </c>
      <c r="B70" s="97">
        <v>0</v>
      </c>
      <c r="C70" s="96"/>
      <c r="D70" s="134"/>
      <c r="E70" s="98">
        <f t="shared" si="1"/>
        <v>0</v>
      </c>
      <c r="F70" s="325"/>
      <c r="G70" s="2"/>
      <c r="H70" s="2"/>
      <c r="I70" s="2"/>
      <c r="J70" s="2"/>
      <c r="K70" s="2"/>
      <c r="L70" s="2"/>
      <c r="M70" s="2"/>
      <c r="N70" s="2"/>
      <c r="O70" s="2"/>
      <c r="P70" s="2"/>
      <c r="Q70" s="2"/>
      <c r="R70" s="2"/>
      <c r="S70" s="2"/>
      <c r="T70" s="2"/>
      <c r="U70" s="2"/>
      <c r="V70" s="2"/>
      <c r="W70" s="2"/>
      <c r="X70" s="2"/>
      <c r="Y70" s="2"/>
      <c r="Z70" s="2"/>
    </row>
    <row r="71" spans="1:26" ht="12.75" customHeight="1" x14ac:dyDescent="0.2">
      <c r="A71" s="95" t="s">
        <v>161</v>
      </c>
      <c r="B71" s="99">
        <f>'Page 3-Assumptions'!$B$45*'Page 1-Enrollment Plan'!D21</f>
        <v>0</v>
      </c>
      <c r="C71" s="96"/>
      <c r="D71" s="96"/>
      <c r="E71" s="98">
        <f t="shared" si="1"/>
        <v>0</v>
      </c>
      <c r="F71" s="325"/>
      <c r="G71" s="2"/>
      <c r="H71" s="2"/>
      <c r="I71" s="2"/>
      <c r="J71" s="2"/>
      <c r="K71" s="2"/>
      <c r="L71" s="2"/>
      <c r="M71" s="2"/>
      <c r="N71" s="2"/>
      <c r="O71" s="2"/>
      <c r="P71" s="2"/>
      <c r="Q71" s="2"/>
      <c r="R71" s="2"/>
      <c r="S71" s="2"/>
      <c r="T71" s="2"/>
      <c r="U71" s="2"/>
      <c r="V71" s="2"/>
      <c r="W71" s="2"/>
      <c r="X71" s="2"/>
      <c r="Y71" s="2"/>
      <c r="Z71" s="2"/>
    </row>
    <row r="72" spans="1:26" ht="12.75" customHeight="1" x14ac:dyDescent="0.2">
      <c r="A72" s="95" t="s">
        <v>162</v>
      </c>
      <c r="B72" s="96">
        <v>0</v>
      </c>
      <c r="C72" s="96"/>
      <c r="D72" s="96"/>
      <c r="E72" s="98">
        <f t="shared" si="1"/>
        <v>0</v>
      </c>
      <c r="F72" s="325"/>
      <c r="G72" s="2"/>
      <c r="H72" s="2"/>
      <c r="I72" s="2"/>
      <c r="J72" s="2"/>
      <c r="K72" s="2"/>
      <c r="L72" s="2"/>
      <c r="M72" s="2"/>
      <c r="N72" s="2"/>
      <c r="O72" s="2"/>
      <c r="P72" s="2"/>
      <c r="Q72" s="2"/>
      <c r="R72" s="2"/>
      <c r="S72" s="2"/>
      <c r="T72" s="2"/>
      <c r="U72" s="2"/>
      <c r="V72" s="2"/>
      <c r="W72" s="2"/>
      <c r="X72" s="2"/>
      <c r="Y72" s="2"/>
      <c r="Z72" s="2"/>
    </row>
    <row r="73" spans="1:26" ht="12.75" customHeight="1" x14ac:dyDescent="0.2">
      <c r="A73" s="95" t="s">
        <v>163</v>
      </c>
      <c r="B73" s="99">
        <f>('Page 3-Assumptions'!$B$46*'Page 1-Enrollment Plan'!D21)</f>
        <v>0</v>
      </c>
      <c r="C73" s="96"/>
      <c r="D73" s="96"/>
      <c r="E73" s="98">
        <f t="shared" si="1"/>
        <v>0</v>
      </c>
      <c r="F73" s="325"/>
      <c r="G73" s="2"/>
      <c r="H73" s="2"/>
      <c r="I73" s="2"/>
      <c r="J73" s="2"/>
      <c r="K73" s="2"/>
      <c r="L73" s="2"/>
      <c r="M73" s="2"/>
      <c r="N73" s="2"/>
      <c r="O73" s="2"/>
      <c r="P73" s="2"/>
      <c r="Q73" s="2"/>
      <c r="R73" s="2"/>
      <c r="S73" s="2"/>
      <c r="T73" s="2"/>
      <c r="U73" s="2"/>
      <c r="V73" s="2"/>
      <c r="W73" s="2"/>
      <c r="X73" s="2"/>
      <c r="Y73" s="2"/>
      <c r="Z73" s="2"/>
    </row>
    <row r="74" spans="1:26" ht="12.75" customHeight="1" x14ac:dyDescent="0.2">
      <c r="A74" s="95" t="s">
        <v>164</v>
      </c>
      <c r="B74" s="111">
        <v>0</v>
      </c>
      <c r="C74" s="111"/>
      <c r="D74" s="111"/>
      <c r="E74" s="98">
        <f t="shared" si="1"/>
        <v>0</v>
      </c>
      <c r="F74" s="325"/>
      <c r="G74" s="2"/>
      <c r="H74" s="2"/>
      <c r="I74" s="2"/>
      <c r="J74" s="2"/>
      <c r="K74" s="2"/>
      <c r="L74" s="2"/>
      <c r="M74" s="2"/>
      <c r="N74" s="2"/>
      <c r="O74" s="2"/>
      <c r="P74" s="2"/>
      <c r="Q74" s="2"/>
      <c r="R74" s="2"/>
      <c r="S74" s="2"/>
      <c r="T74" s="2"/>
      <c r="U74" s="2"/>
      <c r="V74" s="2"/>
      <c r="W74" s="2"/>
      <c r="X74" s="2"/>
      <c r="Y74" s="2"/>
      <c r="Z74" s="2"/>
    </row>
    <row r="75" spans="1:26" ht="12.75" customHeight="1" x14ac:dyDescent="0.2">
      <c r="A75" s="103" t="s">
        <v>165</v>
      </c>
      <c r="B75" s="104">
        <f>SUM(B32:B74)</f>
        <v>1209229.6500000001</v>
      </c>
      <c r="C75" s="104">
        <f>SUM(C32:C74)</f>
        <v>0</v>
      </c>
      <c r="D75" s="104">
        <f>SUM(D32:D74)</f>
        <v>0</v>
      </c>
      <c r="E75" s="104">
        <f>SUM(E32:E74)</f>
        <v>1209229.6500000001</v>
      </c>
      <c r="F75" s="327"/>
      <c r="G75" s="2"/>
      <c r="H75" s="2"/>
      <c r="I75" s="2"/>
      <c r="J75" s="2"/>
      <c r="K75" s="2"/>
      <c r="L75" s="2"/>
      <c r="M75" s="2"/>
      <c r="N75" s="2"/>
      <c r="O75" s="2"/>
      <c r="P75" s="2"/>
      <c r="Q75" s="2"/>
      <c r="R75" s="2"/>
      <c r="S75" s="2"/>
      <c r="T75" s="2"/>
      <c r="U75" s="2"/>
      <c r="V75" s="2"/>
      <c r="W75" s="2"/>
      <c r="X75" s="2"/>
      <c r="Y75" s="2"/>
      <c r="Z75" s="2"/>
    </row>
    <row r="76" spans="1:26" ht="12.75" customHeight="1" x14ac:dyDescent="0.2">
      <c r="A76" s="115"/>
      <c r="B76" s="106"/>
      <c r="C76" s="106"/>
      <c r="D76" s="106"/>
      <c r="E76" s="107"/>
      <c r="F76" s="327"/>
      <c r="G76" s="2"/>
      <c r="H76" s="2"/>
      <c r="I76" s="2"/>
      <c r="J76" s="2"/>
      <c r="K76" s="2"/>
      <c r="L76" s="2"/>
      <c r="M76" s="2"/>
      <c r="N76" s="2"/>
      <c r="O76" s="2"/>
      <c r="P76" s="2"/>
      <c r="Q76" s="2"/>
      <c r="R76" s="2"/>
      <c r="S76" s="2"/>
      <c r="T76" s="2"/>
      <c r="U76" s="2"/>
      <c r="V76" s="2"/>
      <c r="W76" s="2"/>
      <c r="X76" s="2"/>
      <c r="Y76" s="2"/>
      <c r="Z76" s="2"/>
    </row>
    <row r="77" spans="1:26" ht="12.75" customHeight="1" x14ac:dyDescent="0.2">
      <c r="A77" s="113" t="s">
        <v>166</v>
      </c>
      <c r="B77" s="104">
        <f>B29-B75</f>
        <v>-1208729.6500000001</v>
      </c>
      <c r="C77" s="104">
        <f>C29-C75</f>
        <v>1500</v>
      </c>
      <c r="D77" s="104">
        <f>D29-D75</f>
        <v>0</v>
      </c>
      <c r="E77" s="104">
        <f>E29-E75</f>
        <v>-1207229.6500000001</v>
      </c>
      <c r="F77" s="327"/>
      <c r="G77" s="2"/>
      <c r="H77" s="2"/>
      <c r="I77" s="2"/>
      <c r="J77" s="2"/>
      <c r="K77" s="2"/>
      <c r="L77" s="2"/>
      <c r="M77" s="2"/>
      <c r="N77" s="2"/>
      <c r="O77" s="2"/>
      <c r="P77" s="2"/>
      <c r="Q77" s="2"/>
      <c r="R77" s="2"/>
      <c r="S77" s="2"/>
      <c r="T77" s="2"/>
      <c r="U77" s="2"/>
      <c r="V77" s="2"/>
      <c r="W77" s="2"/>
      <c r="X77" s="2"/>
      <c r="Y77" s="2"/>
      <c r="Z77" s="2"/>
    </row>
    <row r="78" spans="1:26" ht="12.75" customHeight="1" x14ac:dyDescent="0.2">
      <c r="A78" s="114"/>
      <c r="B78" s="106"/>
      <c r="C78" s="106"/>
      <c r="D78" s="106"/>
      <c r="E78" s="107"/>
      <c r="F78" s="327"/>
      <c r="G78" s="2"/>
      <c r="H78" s="2"/>
      <c r="I78" s="2"/>
      <c r="J78" s="2"/>
      <c r="K78" s="2"/>
      <c r="L78" s="2"/>
      <c r="M78" s="2"/>
      <c r="N78" s="2"/>
      <c r="O78" s="2"/>
      <c r="P78" s="2"/>
      <c r="Q78" s="2"/>
      <c r="R78" s="2"/>
      <c r="S78" s="2"/>
      <c r="T78" s="2"/>
      <c r="U78" s="2"/>
      <c r="V78" s="2"/>
      <c r="W78" s="2"/>
      <c r="X78" s="2"/>
      <c r="Y78" s="2"/>
      <c r="Z78" s="2"/>
    </row>
    <row r="79" spans="1:26" ht="12.75" hidden="1" customHeight="1" x14ac:dyDescent="0.2">
      <c r="A79" s="115" t="s">
        <v>173</v>
      </c>
      <c r="B79" s="106"/>
      <c r="C79" s="106"/>
      <c r="D79" s="116"/>
      <c r="E79" s="98">
        <f t="shared" ref="E79" si="3">SUM(B79:D79)</f>
        <v>0</v>
      </c>
      <c r="F79" s="327"/>
      <c r="G79" s="2"/>
      <c r="H79" s="2"/>
      <c r="I79" s="2"/>
      <c r="J79" s="2"/>
      <c r="K79" s="2"/>
      <c r="L79" s="2"/>
      <c r="M79" s="2"/>
      <c r="N79" s="2"/>
      <c r="O79" s="2"/>
      <c r="P79" s="2"/>
      <c r="Q79" s="2"/>
      <c r="R79" s="2"/>
      <c r="S79" s="2"/>
      <c r="T79" s="2"/>
      <c r="U79" s="2"/>
      <c r="V79" s="2"/>
      <c r="W79" s="2"/>
      <c r="X79" s="2"/>
      <c r="Y79" s="2"/>
      <c r="Z79" s="2"/>
    </row>
    <row r="80" spans="1:26" ht="12.75" customHeight="1" x14ac:dyDescent="0.2">
      <c r="A80" s="101"/>
      <c r="B80" s="106"/>
      <c r="C80" s="106"/>
      <c r="D80" s="116"/>
      <c r="E80" s="107"/>
      <c r="F80" s="327"/>
      <c r="G80" s="2"/>
      <c r="H80" s="2"/>
      <c r="I80" s="2"/>
      <c r="J80" s="2"/>
      <c r="K80" s="2"/>
      <c r="L80" s="2"/>
      <c r="M80" s="2"/>
      <c r="N80" s="2"/>
      <c r="O80" s="2"/>
      <c r="P80" s="2"/>
      <c r="Q80" s="2"/>
      <c r="R80" s="2"/>
      <c r="S80" s="2"/>
      <c r="T80" s="2"/>
      <c r="U80" s="2"/>
      <c r="V80" s="2"/>
      <c r="W80" s="2"/>
      <c r="X80" s="2"/>
      <c r="Y80" s="2"/>
      <c r="Z80" s="2"/>
    </row>
    <row r="81" spans="1:26" ht="12.75" customHeight="1" x14ac:dyDescent="0.2">
      <c r="A81" s="120"/>
      <c r="B81" s="145"/>
      <c r="C81" s="106"/>
      <c r="D81" s="106"/>
      <c r="E81" s="107"/>
      <c r="F81" s="327"/>
      <c r="G81" s="2"/>
      <c r="H81" s="2"/>
      <c r="I81" s="2"/>
      <c r="J81" s="2"/>
      <c r="K81" s="2"/>
      <c r="L81" s="2"/>
      <c r="M81" s="2"/>
      <c r="N81" s="2"/>
      <c r="O81" s="2"/>
      <c r="P81" s="2"/>
      <c r="Q81" s="2"/>
      <c r="R81" s="2"/>
      <c r="S81" s="2"/>
      <c r="T81" s="2"/>
      <c r="U81" s="2"/>
      <c r="V81" s="2"/>
      <c r="W81" s="2"/>
      <c r="X81" s="2"/>
      <c r="Y81" s="2"/>
      <c r="Z81" s="2"/>
    </row>
    <row r="82" spans="1:26" ht="12.75" customHeight="1" x14ac:dyDescent="0.2">
      <c r="A82" s="141" t="s">
        <v>168</v>
      </c>
      <c r="B82" s="136">
        <f>SUM(B77:B81)</f>
        <v>-1208729.6500000001</v>
      </c>
      <c r="C82" s="136">
        <f>SUM(C77:C81)</f>
        <v>1500</v>
      </c>
      <c r="D82" s="136">
        <f>SUM(D77:D81)</f>
        <v>0</v>
      </c>
      <c r="E82" s="136">
        <f>SUM(E77:E81)</f>
        <v>-1207229.6500000001</v>
      </c>
      <c r="F82" s="327"/>
      <c r="G82" s="2"/>
      <c r="H82" s="2"/>
      <c r="I82" s="2"/>
      <c r="J82" s="2"/>
      <c r="K82" s="2"/>
      <c r="L82" s="2"/>
      <c r="M82" s="2"/>
      <c r="N82" s="2"/>
      <c r="O82" s="2"/>
      <c r="P82" s="2"/>
      <c r="Q82" s="2"/>
      <c r="R82" s="2"/>
      <c r="S82" s="2"/>
      <c r="T82" s="2"/>
      <c r="U82" s="2"/>
      <c r="V82" s="2"/>
      <c r="W82" s="2"/>
      <c r="X82" s="2"/>
      <c r="Y82" s="2"/>
      <c r="Z82" s="2"/>
    </row>
    <row r="83" spans="1:26" ht="12.75" customHeight="1" x14ac:dyDescent="0.25">
      <c r="A83" s="137"/>
      <c r="B83" s="138"/>
      <c r="C83" s="138"/>
      <c r="D83" s="138"/>
      <c r="E83" s="139"/>
      <c r="F83" s="327"/>
      <c r="G83" s="2"/>
      <c r="H83" s="2"/>
      <c r="I83" s="2"/>
      <c r="J83" s="2"/>
      <c r="K83" s="2"/>
      <c r="L83" s="2"/>
      <c r="M83" s="2"/>
      <c r="N83" s="2"/>
      <c r="O83" s="2"/>
      <c r="P83" s="2"/>
      <c r="Q83" s="2"/>
      <c r="R83" s="2"/>
      <c r="S83" s="2"/>
      <c r="T83" s="2"/>
      <c r="U83" s="2"/>
      <c r="V83" s="2"/>
      <c r="W83" s="2"/>
      <c r="X83" s="2"/>
      <c r="Y83" s="2"/>
      <c r="Z83" s="2"/>
    </row>
    <row r="84" spans="1:26" ht="12.75" customHeight="1" x14ac:dyDescent="0.2">
      <c r="A84" s="35" t="s">
        <v>169</v>
      </c>
      <c r="B84" s="21"/>
      <c r="C84" s="21"/>
      <c r="D84" s="21"/>
      <c r="E84" s="119">
        <f>'Page 6-Year 2'!E85</f>
        <v>-1492446.65</v>
      </c>
      <c r="F84" s="327"/>
      <c r="G84" s="2"/>
      <c r="H84" s="2"/>
      <c r="I84" s="2"/>
      <c r="J84" s="2"/>
      <c r="K84" s="2"/>
      <c r="L84" s="2"/>
      <c r="M84" s="2"/>
      <c r="N84" s="2"/>
      <c r="O84" s="2"/>
      <c r="P84" s="2"/>
      <c r="Q84" s="2"/>
      <c r="R84" s="2"/>
      <c r="S84" s="2"/>
      <c r="T84" s="2"/>
      <c r="U84" s="2"/>
      <c r="V84" s="2"/>
      <c r="W84" s="2"/>
      <c r="X84" s="2"/>
      <c r="Y84" s="2"/>
      <c r="Z84" s="2"/>
    </row>
    <row r="85" spans="1:26" ht="27.75" customHeight="1" x14ac:dyDescent="0.2">
      <c r="A85" s="35" t="s">
        <v>170</v>
      </c>
      <c r="B85" s="21"/>
      <c r="C85" s="21"/>
      <c r="D85" s="21"/>
      <c r="E85" s="119">
        <f>E84+E82</f>
        <v>-2699676.3</v>
      </c>
      <c r="F85" s="327"/>
      <c r="G85" s="2"/>
      <c r="H85" s="2"/>
      <c r="I85" s="2"/>
      <c r="J85" s="2"/>
      <c r="K85" s="2"/>
      <c r="L85" s="2"/>
      <c r="M85" s="2"/>
      <c r="N85" s="2"/>
      <c r="O85" s="2"/>
      <c r="P85" s="2"/>
      <c r="Q85" s="2"/>
      <c r="R85" s="2"/>
      <c r="S85" s="2"/>
      <c r="T85" s="2"/>
      <c r="U85" s="2"/>
      <c r="V85" s="2"/>
      <c r="W85" s="2"/>
      <c r="X85" s="2"/>
      <c r="Y85" s="2"/>
      <c r="Z85" s="2"/>
    </row>
    <row r="86" spans="1:26" ht="12.75" customHeight="1" x14ac:dyDescent="0.2">
      <c r="A86" s="279" t="s">
        <v>239</v>
      </c>
      <c r="B86" s="21"/>
      <c r="C86" s="21"/>
      <c r="D86" s="21"/>
      <c r="E86" s="116">
        <f>B95</f>
        <v>36276.889500000005</v>
      </c>
      <c r="F86" s="326"/>
      <c r="G86" s="2"/>
      <c r="H86" s="2"/>
      <c r="I86" s="2"/>
      <c r="J86" s="2"/>
      <c r="K86" s="2"/>
      <c r="L86" s="2"/>
      <c r="M86" s="2"/>
      <c r="N86" s="2"/>
      <c r="O86" s="2"/>
      <c r="P86" s="2"/>
      <c r="Q86" s="2"/>
      <c r="R86" s="2"/>
      <c r="S86" s="2"/>
      <c r="T86" s="2"/>
      <c r="U86" s="2"/>
      <c r="V86" s="2"/>
      <c r="W86" s="2"/>
      <c r="X86" s="2"/>
      <c r="Y86" s="2"/>
      <c r="Z86" s="2"/>
    </row>
    <row r="87" spans="1:26" ht="12.75" customHeight="1" x14ac:dyDescent="0.2">
      <c r="A87" s="279" t="s">
        <v>240</v>
      </c>
      <c r="B87" s="21"/>
      <c r="C87" s="21"/>
      <c r="D87" s="21"/>
      <c r="E87" s="116">
        <f>E85-E86</f>
        <v>-2735953.1894999999</v>
      </c>
      <c r="F87" s="327"/>
      <c r="G87" s="2"/>
      <c r="H87" s="2"/>
      <c r="I87" s="2"/>
      <c r="J87" s="2"/>
      <c r="K87" s="2"/>
      <c r="L87" s="2"/>
      <c r="M87" s="2"/>
      <c r="N87" s="2"/>
      <c r="O87" s="2"/>
      <c r="P87" s="2"/>
      <c r="Q87" s="2"/>
      <c r="R87" s="2"/>
      <c r="S87" s="2"/>
      <c r="T87" s="2"/>
      <c r="U87" s="2"/>
      <c r="V87" s="2"/>
      <c r="W87" s="2"/>
      <c r="X87" s="2"/>
      <c r="Y87" s="2"/>
      <c r="Z87" s="2"/>
    </row>
    <row r="88" spans="1:26" ht="12.75" customHeight="1" x14ac:dyDescent="0.2">
      <c r="A88" s="279" t="s">
        <v>241</v>
      </c>
      <c r="B88" s="21"/>
      <c r="C88" s="21"/>
      <c r="D88" s="21"/>
      <c r="E88" s="121">
        <f>E87/E75</f>
        <v>-2.2625588030362964</v>
      </c>
      <c r="F88" s="327"/>
      <c r="G88" s="2"/>
      <c r="H88" s="2"/>
      <c r="I88" s="2"/>
      <c r="J88" s="2"/>
      <c r="K88" s="2"/>
      <c r="L88" s="2"/>
      <c r="M88" s="2"/>
      <c r="N88" s="2"/>
      <c r="O88" s="2"/>
      <c r="P88" s="2"/>
      <c r="Q88" s="2"/>
      <c r="R88" s="2"/>
      <c r="S88" s="2"/>
      <c r="T88" s="2"/>
      <c r="U88" s="2"/>
      <c r="V88" s="2"/>
      <c r="W88" s="2"/>
      <c r="X88" s="2"/>
      <c r="Y88" s="2"/>
      <c r="Z88" s="2"/>
    </row>
    <row r="89" spans="1:26" x14ac:dyDescent="0.2">
      <c r="A89" s="122"/>
      <c r="B89" s="23"/>
      <c r="C89" s="23"/>
      <c r="D89" s="23"/>
      <c r="E89" s="24"/>
      <c r="F89" s="328"/>
    </row>
    <row r="92" spans="1:26" x14ac:dyDescent="0.2">
      <c r="A92" s="284" t="s">
        <v>247</v>
      </c>
      <c r="B92" s="285">
        <f>100*'Page 1-Enrollment Plan'!D21</f>
        <v>0</v>
      </c>
    </row>
    <row r="93" spans="1:26" x14ac:dyDescent="0.2">
      <c r="A93" s="284" t="s">
        <v>248</v>
      </c>
      <c r="B93" s="285">
        <f>B75*0.03</f>
        <v>36276.889500000005</v>
      </c>
    </row>
    <row r="94" spans="1:26" x14ac:dyDescent="0.2">
      <c r="A94" s="284" t="s">
        <v>249</v>
      </c>
      <c r="B94" s="285">
        <v>0</v>
      </c>
    </row>
    <row r="95" spans="1:26" x14ac:dyDescent="0.2">
      <c r="A95" s="284" t="s">
        <v>250</v>
      </c>
      <c r="B95" s="286">
        <f>SUM(B92:B94)</f>
        <v>36276.889500000005</v>
      </c>
    </row>
  </sheetData>
  <mergeCells count="1">
    <mergeCell ref="B3:E3"/>
  </mergeCells>
  <printOptions horizontalCentered="1"/>
  <pageMargins left="0.25" right="0.25" top="0.42986111111111103" bottom="0.65972222222222199"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113</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Cover Page</vt:lpstr>
      <vt:lpstr>Page 1-Enrollment Plan</vt:lpstr>
      <vt:lpstr>Page 2-Staffing Plan</vt:lpstr>
      <vt:lpstr>Page 3-Assumptions</vt:lpstr>
      <vt:lpstr>Page 4-Year 0</vt:lpstr>
      <vt:lpstr>Page 5-Year 1</vt:lpstr>
      <vt:lpstr>Page 6-Year 2</vt:lpstr>
      <vt:lpstr>Page 7-Year 3</vt:lpstr>
      <vt:lpstr>Page 8-Year 4</vt:lpstr>
      <vt:lpstr>Page 9-Year 5</vt:lpstr>
      <vt:lpstr>Page 10-6 yr Budget-detail</vt:lpstr>
      <vt:lpstr>Page 11-6 yr Budget Summary</vt:lpstr>
      <vt:lpstr>Support-CDE start-up grant</vt:lpstr>
      <vt:lpstr>__FTE1</vt:lpstr>
      <vt:lpstr>__FTE2</vt:lpstr>
      <vt:lpstr>__fTE3</vt:lpstr>
      <vt:lpstr>__FTE4</vt:lpstr>
      <vt:lpstr>'Page 11-6 yr Budget Summary'!_FTE1</vt:lpstr>
      <vt:lpstr>'Page 11-6 yr Budget Summary'!_FTE2</vt:lpstr>
      <vt:lpstr>'Page 11-6 yr Budget Summary'!_fTE3</vt:lpstr>
      <vt:lpstr>'Page 11-6 yr Budget Summary'!_FTE4</vt:lpstr>
      <vt:lpstr>'Page 5-Year 1'!FPC</vt:lpstr>
      <vt:lpstr>'Page 6-Year 2'!FPC</vt:lpstr>
      <vt:lpstr>'Page 7-Year 3'!FPC</vt:lpstr>
      <vt:lpstr>'Page 8-Year 4'!FPC</vt:lpstr>
      <vt:lpstr>'Page 9-Year 5'!FPC</vt:lpstr>
      <vt:lpstr>FPC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Deacon</dc:creator>
  <dc:description/>
  <cp:lastModifiedBy>Vigil, Raena</cp:lastModifiedBy>
  <cp:revision>50</cp:revision>
  <cp:lastPrinted>2018-07-30T03:23:41Z</cp:lastPrinted>
  <dcterms:created xsi:type="dcterms:W3CDTF">2018-06-14T22:12:17Z</dcterms:created>
  <dcterms:modified xsi:type="dcterms:W3CDTF">2025-11-20T17:19:31Z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