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mc:AlternateContent xmlns:mc="http://schemas.openxmlformats.org/markup-compatibility/2006">
    <mc:Choice Requires="x15">
      <x15ac:absPath xmlns:x15ac="http://schemas.microsoft.com/office/spreadsheetml/2010/11/ac" url="J:\Authorization\Applications\Renewal Applications\Renewal Resources\2025\"/>
    </mc:Choice>
  </mc:AlternateContent>
  <xr:revisionPtr revIDLastSave="0" documentId="13_ncr:1_{9FCFF7EE-1D35-49DF-B0D7-593F9805E02A}" xr6:coauthVersionLast="47" xr6:coauthVersionMax="47" xr10:uidLastSave="{00000000-0000-0000-0000-000000000000}"/>
  <bookViews>
    <workbookView xWindow="28680" yWindow="-120" windowWidth="29040" windowHeight="17640" tabRatio="916" firstSheet="2" activeTab="11" xr2:uid="{F07D5A35-4B83-4E07-8352-C1835535FD96}"/>
  </bookViews>
  <sheets>
    <sheet name="Instructions" sheetId="1" r:id="rId1"/>
    <sheet name="Cover Page" sheetId="2" r:id="rId2"/>
    <sheet name="1-Enrollment Plan" sheetId="3" r:id="rId3"/>
    <sheet name="2-Staffing Plan" sheetId="4" r:id="rId4"/>
    <sheet name="3-Assumptions" sheetId="5" r:id="rId5"/>
    <sheet name="4-Current Year" sheetId="6" r:id="rId6"/>
    <sheet name="5-Year 1" sheetId="7" r:id="rId7"/>
    <sheet name="6-Year 2" sheetId="8" r:id="rId8"/>
    <sheet name="7-Year 3" sheetId="9" r:id="rId9"/>
    <sheet name="8-4 yr Budget-detail" sheetId="12" r:id="rId10"/>
    <sheet name="Page 11-6 yr Budget Summary" sheetId="13" state="hidden" r:id="rId11"/>
    <sheet name="9-Support-CDE start-up grant" sheetId="14" r:id="rId12"/>
  </sheets>
  <definedNames>
    <definedName name="__FTE1">'8-4 yr Budget-detail'!$C$6</definedName>
    <definedName name="__FTE2">'8-4 yr Budget-detail'!$D$6</definedName>
    <definedName name="__fTE3">'8-4 yr Budget-detail'!$E$6</definedName>
    <definedName name="__FTE4">'8-4 yr Budget-detail'!#REF!</definedName>
    <definedName name="_FTE1" localSheetId="10">'Page 11-6 yr Budget Summary'!$C$5</definedName>
    <definedName name="_FTE2" localSheetId="10">'Page 11-6 yr Budget Summary'!$D$5</definedName>
    <definedName name="_fTE3" localSheetId="10">'Page 11-6 yr Budget Summary'!$E$5</definedName>
    <definedName name="_FTE4" localSheetId="10">'Page 11-6 yr Budget Summary'!#REF!</definedName>
    <definedName name="FPC" localSheetId="6">'5-Year 1'!$E$3</definedName>
    <definedName name="FPC" localSheetId="7">'6-Year 2'!$E$3</definedName>
    <definedName name="FPC" localSheetId="8">'7-Year 3'!$E$3</definedName>
    <definedName name="FPC">'4-Current Year'!$E$3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3" l="1"/>
  <c r="J5" i="3"/>
  <c r="H5" i="3"/>
  <c r="C5" i="3"/>
  <c r="D5" i="3"/>
  <c r="E5" i="3"/>
  <c r="K5" i="3" s="1"/>
  <c r="B5" i="3"/>
  <c r="B11" i="5" l="1"/>
  <c r="B9" i="5"/>
  <c r="B8" i="5"/>
  <c r="B6" i="5"/>
  <c r="B5" i="5"/>
  <c r="E5" i="12" l="1"/>
  <c r="B3" i="6"/>
  <c r="A2" i="6" s="1"/>
  <c r="C21" i="5"/>
  <c r="C25" i="6" s="1"/>
  <c r="E25" i="6" s="1"/>
  <c r="B25" i="12" s="1"/>
  <c r="B21" i="5"/>
  <c r="E20" i="5"/>
  <c r="C24" i="9" s="1"/>
  <c r="E24" i="9" s="1"/>
  <c r="E24" i="12" s="1"/>
  <c r="D20" i="5"/>
  <c r="C20" i="5"/>
  <c r="B20" i="5"/>
  <c r="B18" i="5"/>
  <c r="E18" i="5"/>
  <c r="D18" i="5"/>
  <c r="C18" i="5"/>
  <c r="B19" i="5"/>
  <c r="E13" i="5"/>
  <c r="D13" i="5"/>
  <c r="C13" i="5"/>
  <c r="B13" i="5"/>
  <c r="E11" i="5"/>
  <c r="B17" i="9" s="1"/>
  <c r="E17" i="9" s="1"/>
  <c r="E17" i="12" s="1"/>
  <c r="D11" i="5"/>
  <c r="B17" i="8" s="1"/>
  <c r="E17" i="8" s="1"/>
  <c r="D17" i="12" s="1"/>
  <c r="C11" i="5"/>
  <c r="B17" i="6"/>
  <c r="E17" i="6" s="1"/>
  <c r="B17" i="12" s="1"/>
  <c r="E9" i="5"/>
  <c r="D9" i="5"/>
  <c r="C9" i="5"/>
  <c r="C5" i="5"/>
  <c r="C23" i="3"/>
  <c r="E6" i="7"/>
  <c r="B28" i="7"/>
  <c r="C6" i="5"/>
  <c r="B29" i="7"/>
  <c r="B52" i="7"/>
  <c r="E52" i="7"/>
  <c r="B98" i="7"/>
  <c r="C8" i="5"/>
  <c r="D5" i="5"/>
  <c r="D23" i="3"/>
  <c r="E6" i="8"/>
  <c r="B28" i="8"/>
  <c r="D6" i="5"/>
  <c r="B29" i="8"/>
  <c r="B52" i="8"/>
  <c r="E52" i="8"/>
  <c r="B98" i="8"/>
  <c r="E5" i="5"/>
  <c r="E23" i="3"/>
  <c r="E6" i="9"/>
  <c r="B28" i="9"/>
  <c r="E6" i="5"/>
  <c r="B29" i="9"/>
  <c r="B52" i="9"/>
  <c r="E52" i="9"/>
  <c r="B98" i="9"/>
  <c r="B23" i="3"/>
  <c r="E6" i="6"/>
  <c r="B28" i="6"/>
  <c r="B29" i="6"/>
  <c r="C43" i="4"/>
  <c r="C45" i="4"/>
  <c r="C46" i="4"/>
  <c r="C48" i="4"/>
  <c r="C50" i="4"/>
  <c r="C44" i="4"/>
  <c r="B49" i="4"/>
  <c r="C49" i="4"/>
  <c r="C53" i="4"/>
  <c r="C59" i="4"/>
  <c r="E28" i="9"/>
  <c r="B61" i="9"/>
  <c r="B62" i="9"/>
  <c r="D43" i="4"/>
  <c r="D45" i="4"/>
  <c r="D46" i="4"/>
  <c r="D48" i="4"/>
  <c r="D50" i="4"/>
  <c r="D44" i="4"/>
  <c r="D49" i="4"/>
  <c r="D53" i="4"/>
  <c r="D63" i="4"/>
  <c r="D64" i="4"/>
  <c r="B40" i="8"/>
  <c r="B40" i="9"/>
  <c r="E43" i="4"/>
  <c r="E45" i="4"/>
  <c r="E46" i="4"/>
  <c r="E48" i="4"/>
  <c r="E50" i="4"/>
  <c r="E44" i="4"/>
  <c r="E49" i="4"/>
  <c r="E53" i="4"/>
  <c r="E59" i="4"/>
  <c r="B33" i="9"/>
  <c r="B34" i="9"/>
  <c r="B35" i="9"/>
  <c r="C30" i="5"/>
  <c r="D30" i="5"/>
  <c r="E30" i="5"/>
  <c r="B37" i="9"/>
  <c r="E63" i="4"/>
  <c r="E64" i="4"/>
  <c r="B38" i="9"/>
  <c r="B39" i="9"/>
  <c r="B42" i="9"/>
  <c r="E33" i="9"/>
  <c r="E34" i="9"/>
  <c r="B55" i="9"/>
  <c r="B56" i="9"/>
  <c r="B60" i="9"/>
  <c r="E21" i="3"/>
  <c r="E5" i="9"/>
  <c r="B44" i="9"/>
  <c r="B53" i="9"/>
  <c r="E34" i="5"/>
  <c r="B54" i="9"/>
  <c r="B58" i="9"/>
  <c r="B59" i="9"/>
  <c r="B63" i="9"/>
  <c r="B64" i="9"/>
  <c r="B65" i="9"/>
  <c r="B71" i="9"/>
  <c r="B73" i="9"/>
  <c r="C37" i="9"/>
  <c r="D37" i="9"/>
  <c r="B41" i="8"/>
  <c r="B41" i="9"/>
  <c r="E66" i="5"/>
  <c r="B43" i="9"/>
  <c r="B57" i="8"/>
  <c r="B57" i="9"/>
  <c r="B72" i="9"/>
  <c r="C35" i="9"/>
  <c r="D35" i="9"/>
  <c r="B38" i="8"/>
  <c r="D59" i="4"/>
  <c r="B33" i="8"/>
  <c r="B34" i="8"/>
  <c r="B37" i="8"/>
  <c r="B35" i="8"/>
  <c r="C35" i="8"/>
  <c r="C37" i="8"/>
  <c r="E33" i="8"/>
  <c r="E34" i="8"/>
  <c r="B55" i="8"/>
  <c r="B56" i="8"/>
  <c r="D35" i="8"/>
  <c r="D37" i="8"/>
  <c r="E28" i="8"/>
  <c r="B61" i="8"/>
  <c r="B62" i="8"/>
  <c r="B39" i="8"/>
  <c r="B42" i="8"/>
  <c r="B60" i="8"/>
  <c r="D21" i="3"/>
  <c r="E5" i="8"/>
  <c r="B44" i="8"/>
  <c r="B53" i="8"/>
  <c r="D34" i="5"/>
  <c r="B54" i="8"/>
  <c r="B58" i="8"/>
  <c r="B59" i="8"/>
  <c r="B63" i="8"/>
  <c r="B64" i="8"/>
  <c r="B65" i="8"/>
  <c r="B71" i="8"/>
  <c r="B73" i="8"/>
  <c r="B43" i="8"/>
  <c r="B72" i="8"/>
  <c r="E28" i="6"/>
  <c r="B61" i="6"/>
  <c r="B62" i="6"/>
  <c r="B43" i="4"/>
  <c r="B45" i="4"/>
  <c r="B46" i="4"/>
  <c r="B53" i="4" s="1"/>
  <c r="B48" i="4"/>
  <c r="B50" i="4"/>
  <c r="B44" i="4"/>
  <c r="B34" i="6"/>
  <c r="E34" i="6"/>
  <c r="C63" i="4"/>
  <c r="C64" i="4"/>
  <c r="B38" i="6"/>
  <c r="B39" i="6"/>
  <c r="B40" i="6"/>
  <c r="B42" i="6"/>
  <c r="B60" i="6"/>
  <c r="B21" i="3"/>
  <c r="E5" i="6"/>
  <c r="B44" i="6"/>
  <c r="C21" i="3"/>
  <c r="B53" i="6"/>
  <c r="C34" i="5"/>
  <c r="B54" i="6"/>
  <c r="B58" i="6"/>
  <c r="B59" i="6"/>
  <c r="B63" i="6"/>
  <c r="B64" i="6"/>
  <c r="B65" i="6"/>
  <c r="B71" i="6"/>
  <c r="B73" i="6"/>
  <c r="C37" i="6"/>
  <c r="D37" i="6"/>
  <c r="D55" i="6"/>
  <c r="D60" i="6"/>
  <c r="B33" i="7"/>
  <c r="B34" i="7"/>
  <c r="B35" i="7"/>
  <c r="B37" i="7"/>
  <c r="E33" i="7"/>
  <c r="E34" i="7"/>
  <c r="B55" i="7"/>
  <c r="B56" i="7"/>
  <c r="E28" i="7"/>
  <c r="B61" i="7"/>
  <c r="B62" i="7"/>
  <c r="B38" i="7"/>
  <c r="B39" i="7"/>
  <c r="B40" i="7"/>
  <c r="B42" i="7"/>
  <c r="B60" i="7"/>
  <c r="E5" i="7"/>
  <c r="B44" i="7"/>
  <c r="B53" i="7"/>
  <c r="B54" i="7"/>
  <c r="B58" i="7"/>
  <c r="B59" i="7"/>
  <c r="B63" i="7"/>
  <c r="B64" i="7"/>
  <c r="B65" i="7"/>
  <c r="B71" i="7"/>
  <c r="B73" i="7"/>
  <c r="C37" i="7"/>
  <c r="D37" i="7"/>
  <c r="B72" i="7"/>
  <c r="C35" i="7"/>
  <c r="D35" i="7"/>
  <c r="D35" i="6"/>
  <c r="C35" i="6"/>
  <c r="B16" i="6"/>
  <c r="E16" i="6" s="1"/>
  <c r="B16" i="12" s="1"/>
  <c r="B17" i="7"/>
  <c r="E49" i="6"/>
  <c r="B49" i="12"/>
  <c r="E52" i="6"/>
  <c r="B52" i="12"/>
  <c r="B28" i="12"/>
  <c r="E50" i="6"/>
  <c r="B50" i="12"/>
  <c r="E51" i="6"/>
  <c r="B51" i="12"/>
  <c r="E68" i="6"/>
  <c r="B68" i="12"/>
  <c r="B97" i="12"/>
  <c r="E49" i="7"/>
  <c r="C49" i="12"/>
  <c r="E50" i="7"/>
  <c r="C50" i="12"/>
  <c r="E51" i="7"/>
  <c r="C51" i="12"/>
  <c r="C52" i="12"/>
  <c r="E68" i="7"/>
  <c r="C68" i="12"/>
  <c r="C28" i="12"/>
  <c r="C97" i="12"/>
  <c r="D28" i="12"/>
  <c r="D52" i="12"/>
  <c r="D97" i="12"/>
  <c r="E28" i="12"/>
  <c r="E52" i="12"/>
  <c r="E97" i="12"/>
  <c r="B5" i="12"/>
  <c r="C22" i="4"/>
  <c r="B34" i="12"/>
  <c r="E36" i="6"/>
  <c r="B36" i="12"/>
  <c r="C62" i="4"/>
  <c r="E38" i="6"/>
  <c r="B38" i="12"/>
  <c r="E39" i="6"/>
  <c r="B39" i="12"/>
  <c r="E40" i="6"/>
  <c r="B40" i="12"/>
  <c r="E41" i="6"/>
  <c r="B41" i="12"/>
  <c r="E43" i="6"/>
  <c r="B43" i="12"/>
  <c r="E45" i="6"/>
  <c r="B45" i="12"/>
  <c r="E46" i="6"/>
  <c r="B46" i="12"/>
  <c r="E47" i="6"/>
  <c r="B47" i="12"/>
  <c r="E48" i="6"/>
  <c r="B48" i="12"/>
  <c r="E42" i="6"/>
  <c r="B42" i="12"/>
  <c r="E44" i="6"/>
  <c r="B44" i="12"/>
  <c r="E53" i="6"/>
  <c r="B53" i="12"/>
  <c r="E54" i="6"/>
  <c r="B54" i="12"/>
  <c r="E57" i="6"/>
  <c r="B57" i="12"/>
  <c r="E58" i="6"/>
  <c r="B58" i="12"/>
  <c r="E59" i="6"/>
  <c r="B59" i="12"/>
  <c r="E60" i="6"/>
  <c r="B60" i="12"/>
  <c r="E61" i="6"/>
  <c r="B61" i="12"/>
  <c r="E62" i="6"/>
  <c r="B62" i="12"/>
  <c r="E63" i="6"/>
  <c r="B63" i="12"/>
  <c r="E64" i="6"/>
  <c r="B64" i="12"/>
  <c r="E65" i="6"/>
  <c r="B65" i="12"/>
  <c r="E66" i="6"/>
  <c r="B66" i="12"/>
  <c r="E67" i="6"/>
  <c r="B67" i="12"/>
  <c r="E69" i="6"/>
  <c r="B69" i="12"/>
  <c r="E70" i="6"/>
  <c r="B70" i="12"/>
  <c r="E71" i="6"/>
  <c r="B71" i="12"/>
  <c r="E73" i="6"/>
  <c r="B73" i="12"/>
  <c r="E74" i="6"/>
  <c r="B74" i="12"/>
  <c r="D49" i="12"/>
  <c r="D50" i="12"/>
  <c r="D51" i="12"/>
  <c r="D68" i="12"/>
  <c r="E49" i="12"/>
  <c r="E50" i="12"/>
  <c r="E51" i="12"/>
  <c r="E68" i="12"/>
  <c r="C33" i="12"/>
  <c r="C34" i="12"/>
  <c r="E35" i="7"/>
  <c r="C35" i="12"/>
  <c r="E36" i="7"/>
  <c r="C36" i="12"/>
  <c r="E37" i="7"/>
  <c r="C37" i="12"/>
  <c r="E38" i="7"/>
  <c r="C38" i="12"/>
  <c r="E39" i="7"/>
  <c r="C39" i="12"/>
  <c r="E40" i="7"/>
  <c r="C40" i="12"/>
  <c r="E41" i="7"/>
  <c r="C41" i="12"/>
  <c r="E42" i="7"/>
  <c r="C42" i="12"/>
  <c r="E43" i="7"/>
  <c r="C43" i="12"/>
  <c r="E44" i="7"/>
  <c r="C44" i="12"/>
  <c r="E45" i="7"/>
  <c r="C45" i="12"/>
  <c r="E46" i="7"/>
  <c r="C46" i="12"/>
  <c r="E47" i="7"/>
  <c r="C47" i="12"/>
  <c r="E48" i="7"/>
  <c r="C48" i="12"/>
  <c r="E53" i="7"/>
  <c r="C53" i="12"/>
  <c r="E54" i="7"/>
  <c r="C54" i="12"/>
  <c r="E55" i="7"/>
  <c r="C55" i="12"/>
  <c r="E56" i="7"/>
  <c r="C56" i="12"/>
  <c r="E57" i="7"/>
  <c r="C57" i="12"/>
  <c r="E58" i="7"/>
  <c r="C58" i="12"/>
  <c r="E59" i="7"/>
  <c r="C59" i="12"/>
  <c r="E60" i="7"/>
  <c r="C60" i="12"/>
  <c r="E61" i="7"/>
  <c r="C61" i="12"/>
  <c r="E62" i="7"/>
  <c r="C62" i="12"/>
  <c r="E63" i="7"/>
  <c r="C63" i="12"/>
  <c r="E64" i="7"/>
  <c r="C64" i="12"/>
  <c r="E65" i="7"/>
  <c r="C65" i="12"/>
  <c r="E66" i="7"/>
  <c r="C66" i="12"/>
  <c r="E67" i="7"/>
  <c r="C67" i="12"/>
  <c r="E69" i="7"/>
  <c r="C69" i="12"/>
  <c r="E70" i="7"/>
  <c r="C70" i="12"/>
  <c r="E71" i="7"/>
  <c r="C71" i="12"/>
  <c r="E72" i="7"/>
  <c r="C72" i="12"/>
  <c r="E73" i="7"/>
  <c r="C73" i="12"/>
  <c r="E74" i="7"/>
  <c r="C74" i="12"/>
  <c r="C75" i="12"/>
  <c r="C93" i="12"/>
  <c r="D33" i="12"/>
  <c r="D22" i="4"/>
  <c r="D34" i="12"/>
  <c r="E35" i="8"/>
  <c r="D35" i="12"/>
  <c r="E36" i="8"/>
  <c r="D36" i="12"/>
  <c r="E37" i="8"/>
  <c r="D37" i="12"/>
  <c r="D62" i="4"/>
  <c r="E38" i="8"/>
  <c r="D38" i="12"/>
  <c r="E39" i="8"/>
  <c r="D39" i="12"/>
  <c r="E40" i="8"/>
  <c r="D40" i="12"/>
  <c r="E41" i="8"/>
  <c r="D41" i="12"/>
  <c r="E42" i="8"/>
  <c r="D42" i="12"/>
  <c r="E43" i="8"/>
  <c r="D43" i="12"/>
  <c r="E44" i="8"/>
  <c r="D44" i="12"/>
  <c r="D45" i="12"/>
  <c r="E46" i="8"/>
  <c r="D46" i="12"/>
  <c r="E47" i="8"/>
  <c r="D47" i="12"/>
  <c r="D48" i="12"/>
  <c r="E53" i="8"/>
  <c r="D53" i="12"/>
  <c r="E54" i="8"/>
  <c r="D54" i="12"/>
  <c r="E55" i="8"/>
  <c r="D55" i="12"/>
  <c r="E56" i="8"/>
  <c r="D56" i="12"/>
  <c r="E57" i="8"/>
  <c r="D57" i="12"/>
  <c r="E58" i="8"/>
  <c r="D58" i="12"/>
  <c r="E59" i="8"/>
  <c r="D59" i="12"/>
  <c r="E60" i="8"/>
  <c r="D60" i="12"/>
  <c r="E61" i="8"/>
  <c r="D61" i="12"/>
  <c r="E62" i="8"/>
  <c r="D62" i="12"/>
  <c r="E63" i="8"/>
  <c r="D63" i="12"/>
  <c r="E64" i="8"/>
  <c r="D64" i="12"/>
  <c r="E65" i="8"/>
  <c r="D65" i="12"/>
  <c r="D66" i="12"/>
  <c r="D67" i="12"/>
  <c r="B69" i="8"/>
  <c r="E69" i="8"/>
  <c r="D69" i="12"/>
  <c r="B70" i="8"/>
  <c r="E70" i="8"/>
  <c r="D70" i="12"/>
  <c r="E71" i="8"/>
  <c r="D71" i="12"/>
  <c r="E72" i="8"/>
  <c r="D72" i="12"/>
  <c r="E73" i="8"/>
  <c r="D73" i="12"/>
  <c r="D74" i="12"/>
  <c r="D75" i="12"/>
  <c r="D93" i="12"/>
  <c r="E33" i="12"/>
  <c r="E22" i="4"/>
  <c r="E34" i="12"/>
  <c r="E35" i="9"/>
  <c r="E35" i="12"/>
  <c r="E36" i="9"/>
  <c r="E36" i="12"/>
  <c r="E37" i="9"/>
  <c r="E37" i="12"/>
  <c r="E62" i="4"/>
  <c r="E38" i="9"/>
  <c r="E38" i="12"/>
  <c r="E39" i="9"/>
  <c r="E39" i="12"/>
  <c r="E40" i="9"/>
  <c r="E40" i="12"/>
  <c r="E41" i="9"/>
  <c r="E41" i="12"/>
  <c r="E42" i="9"/>
  <c r="E42" i="12"/>
  <c r="E43" i="9"/>
  <c r="E43" i="12"/>
  <c r="E44" i="9"/>
  <c r="E44" i="12"/>
  <c r="E45" i="12"/>
  <c r="E46" i="9"/>
  <c r="E46" i="12"/>
  <c r="E47" i="9"/>
  <c r="E47" i="12"/>
  <c r="E48" i="12"/>
  <c r="E53" i="9"/>
  <c r="E53" i="12"/>
  <c r="E54" i="9"/>
  <c r="E54" i="12"/>
  <c r="E55" i="9"/>
  <c r="E55" i="12"/>
  <c r="E56" i="9"/>
  <c r="E56" i="12"/>
  <c r="E57" i="9"/>
  <c r="E57" i="12"/>
  <c r="E58" i="9"/>
  <c r="E58" i="12"/>
  <c r="E59" i="9"/>
  <c r="E59" i="12"/>
  <c r="E60" i="9"/>
  <c r="E60" i="12"/>
  <c r="E61" i="9"/>
  <c r="E61" i="12"/>
  <c r="E62" i="9"/>
  <c r="E62" i="12"/>
  <c r="E63" i="9"/>
  <c r="E63" i="12"/>
  <c r="E64" i="9"/>
  <c r="E64" i="12"/>
  <c r="E65" i="9"/>
  <c r="E65" i="12"/>
  <c r="E66" i="12"/>
  <c r="E67" i="12"/>
  <c r="E69" i="12"/>
  <c r="E70" i="12"/>
  <c r="E71" i="9"/>
  <c r="E71" i="12"/>
  <c r="E72" i="9"/>
  <c r="E72" i="12"/>
  <c r="E73" i="9"/>
  <c r="E73" i="12"/>
  <c r="E74" i="12"/>
  <c r="E75" i="12"/>
  <c r="E93" i="12"/>
  <c r="B79" i="4"/>
  <c r="D79" i="4" s="1"/>
  <c r="B78" i="4"/>
  <c r="C78" i="4"/>
  <c r="B77" i="4"/>
  <c r="D77" i="4" s="1"/>
  <c r="B76" i="4"/>
  <c r="B75" i="4"/>
  <c r="B74" i="4"/>
  <c r="B73" i="4"/>
  <c r="B100" i="9"/>
  <c r="D100" i="9"/>
  <c r="B100" i="8"/>
  <c r="D100" i="8"/>
  <c r="B100" i="7"/>
  <c r="D100" i="7"/>
  <c r="B98" i="6"/>
  <c r="B100" i="6"/>
  <c r="D100" i="6"/>
  <c r="D33" i="6"/>
  <c r="B45" i="6"/>
  <c r="B48" i="6"/>
  <c r="B69" i="6"/>
  <c r="C31" i="3"/>
  <c r="B31" i="3"/>
  <c r="A31" i="3"/>
  <c r="C30" i="3"/>
  <c r="B30" i="3"/>
  <c r="A30" i="3"/>
  <c r="C77" i="4"/>
  <c r="B39" i="4"/>
  <c r="B22" i="4"/>
  <c r="C79" i="4"/>
  <c r="C76" i="4"/>
  <c r="C75" i="4"/>
  <c r="D78" i="4"/>
  <c r="D76" i="4"/>
  <c r="D75" i="4"/>
  <c r="C73" i="4"/>
  <c r="D73" i="4"/>
  <c r="D74" i="4"/>
  <c r="C74" i="4"/>
  <c r="B87" i="4"/>
  <c r="B88" i="4"/>
  <c r="C87" i="4"/>
  <c r="C88" i="4"/>
  <c r="C90" i="4"/>
  <c r="D87" i="4"/>
  <c r="D88" i="4"/>
  <c r="D90" i="4"/>
  <c r="E87" i="4"/>
  <c r="E88" i="4"/>
  <c r="E90" i="4"/>
  <c r="C24" i="4"/>
  <c r="D24" i="4"/>
  <c r="E24" i="4"/>
  <c r="B24" i="4"/>
  <c r="E39" i="4"/>
  <c r="D39" i="4"/>
  <c r="C39" i="4"/>
  <c r="B62" i="4"/>
  <c r="B5" i="4"/>
  <c r="B66" i="4"/>
  <c r="C19" i="5"/>
  <c r="C23" i="6"/>
  <c r="E23" i="6" s="1"/>
  <c r="B23" i="12" s="1"/>
  <c r="C22" i="6"/>
  <c r="E22" i="6" s="1"/>
  <c r="B22" i="12" s="1"/>
  <c r="C24" i="6"/>
  <c r="C23" i="5"/>
  <c r="C17" i="5"/>
  <c r="B21" i="6" s="1"/>
  <c r="C15" i="5"/>
  <c r="B20" i="6"/>
  <c r="B18" i="6"/>
  <c r="B23" i="5"/>
  <c r="B17" i="5"/>
  <c r="B15" i="5"/>
  <c r="D15" i="5"/>
  <c r="D17" i="5"/>
  <c r="B21" i="8" s="1"/>
  <c r="D19" i="5"/>
  <c r="D23" i="5"/>
  <c r="D21" i="5"/>
  <c r="C25" i="8" s="1"/>
  <c r="B5" i="13"/>
  <c r="B7" i="13"/>
  <c r="E29" i="6"/>
  <c r="B29" i="12"/>
  <c r="B8" i="13"/>
  <c r="E9" i="6"/>
  <c r="B9" i="12"/>
  <c r="B9" i="13"/>
  <c r="E18" i="6"/>
  <c r="B18" i="12" s="1"/>
  <c r="E19" i="6"/>
  <c r="B19" i="12"/>
  <c r="B20" i="12"/>
  <c r="B21" i="12"/>
  <c r="E24" i="6"/>
  <c r="B24" i="12" s="1"/>
  <c r="E26" i="6"/>
  <c r="B26" i="12"/>
  <c r="D27" i="6"/>
  <c r="E27" i="6"/>
  <c r="B27" i="12"/>
  <c r="E8" i="6"/>
  <c r="B8" i="12"/>
  <c r="E14" i="6"/>
  <c r="B14" i="12"/>
  <c r="B12" i="13"/>
  <c r="E10" i="6"/>
  <c r="B10" i="12"/>
  <c r="B13" i="13"/>
  <c r="E11" i="6"/>
  <c r="B11" i="12"/>
  <c r="E12" i="6"/>
  <c r="B12" i="12"/>
  <c r="E13" i="6"/>
  <c r="B13" i="12"/>
  <c r="B14" i="13"/>
  <c r="B19" i="13"/>
  <c r="B66" i="5"/>
  <c r="D45" i="6"/>
  <c r="D46" i="6"/>
  <c r="D48" i="6"/>
  <c r="B22" i="13"/>
  <c r="B21" i="13"/>
  <c r="B23" i="13"/>
  <c r="B24" i="13"/>
  <c r="D66" i="6"/>
  <c r="B25" i="13"/>
  <c r="D70" i="6"/>
  <c r="B26" i="13"/>
  <c r="D69" i="6"/>
  <c r="B27" i="13"/>
  <c r="B29" i="13"/>
  <c r="E79" i="6"/>
  <c r="B33" i="13"/>
  <c r="B85" i="12"/>
  <c r="B39" i="13"/>
  <c r="E87" i="6"/>
  <c r="B88" i="12"/>
  <c r="B42" i="13"/>
  <c r="E33" i="13"/>
  <c r="E79" i="12"/>
  <c r="D33" i="13"/>
  <c r="D79" i="12"/>
  <c r="E79" i="7"/>
  <c r="C33" i="13"/>
  <c r="C79" i="12"/>
  <c r="B79" i="12"/>
  <c r="E79" i="9"/>
  <c r="B49" i="8"/>
  <c r="B49" i="9"/>
  <c r="B50" i="8"/>
  <c r="B50" i="9"/>
  <c r="B51" i="8"/>
  <c r="B51" i="9"/>
  <c r="B67" i="8"/>
  <c r="B67" i="9"/>
  <c r="B68" i="8"/>
  <c r="B68" i="9"/>
  <c r="B75" i="9"/>
  <c r="E86" i="9"/>
  <c r="E79" i="8"/>
  <c r="C7" i="13"/>
  <c r="E29" i="7"/>
  <c r="C29" i="12"/>
  <c r="C8" i="13"/>
  <c r="E9" i="7"/>
  <c r="C9" i="12"/>
  <c r="C9" i="13"/>
  <c r="B16" i="7"/>
  <c r="E16" i="7" s="1"/>
  <c r="C16" i="12" s="1"/>
  <c r="E17" i="7"/>
  <c r="C17" i="12" s="1"/>
  <c r="B18" i="7"/>
  <c r="E18" i="7"/>
  <c r="C18" i="12"/>
  <c r="E19" i="7"/>
  <c r="C19" i="12"/>
  <c r="B20" i="7"/>
  <c r="E20" i="7"/>
  <c r="C20" i="12"/>
  <c r="C21" i="12"/>
  <c r="C22" i="7"/>
  <c r="E22" i="7" s="1"/>
  <c r="C22" i="12" s="1"/>
  <c r="C23" i="7"/>
  <c r="E23" i="7" s="1"/>
  <c r="C23" i="12" s="1"/>
  <c r="C24" i="7"/>
  <c r="E24" i="7" s="1"/>
  <c r="C24" i="12" s="1"/>
  <c r="C25" i="7"/>
  <c r="E25" i="7" s="1"/>
  <c r="C25" i="12" s="1"/>
  <c r="E26" i="7"/>
  <c r="C26" i="12"/>
  <c r="D27" i="7"/>
  <c r="E27" i="7"/>
  <c r="C27" i="12"/>
  <c r="E8" i="7"/>
  <c r="C8" i="12"/>
  <c r="E14" i="7"/>
  <c r="C14" i="12"/>
  <c r="C12" i="13"/>
  <c r="E10" i="7"/>
  <c r="C10" i="12"/>
  <c r="C13" i="13"/>
  <c r="E11" i="7"/>
  <c r="C11" i="12"/>
  <c r="E12" i="7"/>
  <c r="C12" i="12"/>
  <c r="E13" i="7"/>
  <c r="C13" i="12"/>
  <c r="C14" i="13"/>
  <c r="C18" i="13"/>
  <c r="C19" i="13"/>
  <c r="B45" i="7"/>
  <c r="D45" i="7"/>
  <c r="D46" i="7"/>
  <c r="B48" i="7"/>
  <c r="D48" i="7"/>
  <c r="D59" i="7"/>
  <c r="D60" i="7"/>
  <c r="C20" i="13"/>
  <c r="C22" i="13"/>
  <c r="C21" i="13"/>
  <c r="C23" i="13"/>
  <c r="C24" i="13"/>
  <c r="D66" i="7"/>
  <c r="C25" i="13"/>
  <c r="D70" i="7"/>
  <c r="C26" i="13"/>
  <c r="D69" i="7"/>
  <c r="C27" i="13"/>
  <c r="C28" i="13"/>
  <c r="C29" i="13"/>
  <c r="C30" i="13"/>
  <c r="D7" i="13"/>
  <c r="E29" i="8"/>
  <c r="D29" i="12"/>
  <c r="D8" i="13"/>
  <c r="D9" i="12"/>
  <c r="D9" i="13"/>
  <c r="B16" i="8"/>
  <c r="E16" i="8"/>
  <c r="D16" i="12"/>
  <c r="B18" i="8"/>
  <c r="E18" i="8" s="1"/>
  <c r="D18" i="12" s="1"/>
  <c r="E19" i="8"/>
  <c r="D19" i="12"/>
  <c r="B20" i="8"/>
  <c r="E20" i="8"/>
  <c r="D20" i="12"/>
  <c r="D21" i="12"/>
  <c r="C22" i="8"/>
  <c r="E22" i="8" s="1"/>
  <c r="D22" i="12" s="1"/>
  <c r="C23" i="8"/>
  <c r="E23" i="8"/>
  <c r="D23" i="12"/>
  <c r="C24" i="8"/>
  <c r="E24" i="8" s="1"/>
  <c r="D24" i="12" s="1"/>
  <c r="D26" i="12"/>
  <c r="E27" i="8"/>
  <c r="D27" i="12"/>
  <c r="D8" i="12"/>
  <c r="D14" i="12"/>
  <c r="D12" i="13"/>
  <c r="D10" i="12"/>
  <c r="D13" i="13"/>
  <c r="D11" i="12"/>
  <c r="E12" i="8"/>
  <c r="D12" i="12"/>
  <c r="E13" i="8"/>
  <c r="D13" i="12"/>
  <c r="D14" i="13"/>
  <c r="D18" i="13"/>
  <c r="D19" i="13"/>
  <c r="B45" i="8"/>
  <c r="E45" i="8"/>
  <c r="B48" i="8"/>
  <c r="E48" i="8"/>
  <c r="D20" i="13"/>
  <c r="D22" i="13"/>
  <c r="E49" i="8"/>
  <c r="E50" i="8"/>
  <c r="E51" i="8"/>
  <c r="E68" i="8"/>
  <c r="D21" i="13"/>
  <c r="D23" i="13"/>
  <c r="D24" i="13"/>
  <c r="E67" i="8"/>
  <c r="D25" i="13"/>
  <c r="D26" i="13"/>
  <c r="D27" i="13"/>
  <c r="D28" i="13"/>
  <c r="D29" i="13"/>
  <c r="D30" i="13"/>
  <c r="E7" i="13"/>
  <c r="E29" i="9"/>
  <c r="E29" i="12"/>
  <c r="E8" i="13"/>
  <c r="E9" i="9"/>
  <c r="E9" i="12"/>
  <c r="E9" i="13"/>
  <c r="B16" i="9"/>
  <c r="E16" i="9" s="1"/>
  <c r="E16" i="12" s="1"/>
  <c r="B18" i="9"/>
  <c r="E18" i="9" s="1"/>
  <c r="E18" i="12" s="1"/>
  <c r="E19" i="9"/>
  <c r="E19" i="12"/>
  <c r="E15" i="5"/>
  <c r="B20" i="9"/>
  <c r="E20" i="9"/>
  <c r="E20" i="12"/>
  <c r="E21" i="12"/>
  <c r="C22" i="9"/>
  <c r="E19" i="5"/>
  <c r="C23" i="9"/>
  <c r="E23" i="9" s="1"/>
  <c r="E23" i="12" s="1"/>
  <c r="E23" i="5"/>
  <c r="E21" i="5"/>
  <c r="C25" i="9"/>
  <c r="E25" i="9"/>
  <c r="E25" i="12" s="1"/>
  <c r="E26" i="12"/>
  <c r="E27" i="12"/>
  <c r="E8" i="12"/>
  <c r="E14" i="12"/>
  <c r="E12" i="13"/>
  <c r="E10" i="12"/>
  <c r="E13" i="13"/>
  <c r="E11" i="12"/>
  <c r="E12" i="9"/>
  <c r="E12" i="12"/>
  <c r="E13" i="9"/>
  <c r="E13" i="12"/>
  <c r="E14" i="13"/>
  <c r="E18" i="13"/>
  <c r="E19" i="13"/>
  <c r="E20" i="13"/>
  <c r="E22" i="13"/>
  <c r="E49" i="9"/>
  <c r="E50" i="9"/>
  <c r="E51" i="9"/>
  <c r="E68" i="9"/>
  <c r="E21" i="13"/>
  <c r="E23" i="13"/>
  <c r="E24" i="13"/>
  <c r="E67" i="9"/>
  <c r="E25" i="13"/>
  <c r="E26" i="13"/>
  <c r="E27" i="13"/>
  <c r="E28" i="13"/>
  <c r="E29" i="13"/>
  <c r="E30" i="13"/>
  <c r="B75" i="7"/>
  <c r="B75" i="8"/>
  <c r="B21" i="7"/>
  <c r="C75" i="7"/>
  <c r="D30" i="7"/>
  <c r="D75" i="7"/>
  <c r="D77" i="7"/>
  <c r="E75" i="8"/>
  <c r="E75" i="9"/>
  <c r="E86" i="8"/>
  <c r="E86" i="7"/>
  <c r="C75" i="6"/>
  <c r="D30" i="6"/>
  <c r="D75" i="6"/>
  <c r="D77" i="6"/>
  <c r="D82" i="6"/>
  <c r="E9" i="8"/>
  <c r="E17" i="5"/>
  <c r="B21" i="9" s="1"/>
  <c r="D46" i="8"/>
  <c r="D48" i="8"/>
  <c r="B48" i="9"/>
  <c r="D66" i="8"/>
  <c r="B66" i="9"/>
  <c r="D27" i="8"/>
  <c r="C33" i="14"/>
  <c r="C35" i="14"/>
  <c r="D33" i="14"/>
  <c r="D35" i="14"/>
  <c r="B33" i="14"/>
  <c r="B35" i="14"/>
  <c r="E8" i="9"/>
  <c r="E10" i="9"/>
  <c r="E11" i="9"/>
  <c r="E14" i="9"/>
  <c r="E26" i="9"/>
  <c r="E27" i="9"/>
  <c r="E45" i="9"/>
  <c r="E48" i="9"/>
  <c r="E66" i="9"/>
  <c r="E69" i="9"/>
  <c r="E70" i="9"/>
  <c r="E74" i="9"/>
  <c r="E8" i="8"/>
  <c r="E10" i="8"/>
  <c r="E11" i="8"/>
  <c r="E14" i="8"/>
  <c r="E26" i="8"/>
  <c r="D45" i="8"/>
  <c r="D59" i="8"/>
  <c r="D60" i="8"/>
  <c r="E66" i="8"/>
  <c r="D69" i="8"/>
  <c r="D70" i="8"/>
  <c r="E74" i="8"/>
  <c r="E90" i="12"/>
  <c r="E44" i="13"/>
  <c r="E75" i="7"/>
  <c r="E88" i="12"/>
  <c r="E42" i="13"/>
  <c r="D88" i="12"/>
  <c r="D42" i="13"/>
  <c r="C88" i="12"/>
  <c r="C42" i="13"/>
  <c r="E5" i="13"/>
  <c r="D5" i="13"/>
  <c r="C5" i="13"/>
  <c r="E4" i="13"/>
  <c r="D4" i="13"/>
  <c r="C4" i="13"/>
  <c r="A1" i="5"/>
  <c r="A1" i="13"/>
  <c r="E6" i="12"/>
  <c r="D6" i="12"/>
  <c r="C6" i="12"/>
  <c r="B6" i="12"/>
  <c r="D5" i="12"/>
  <c r="C5" i="12"/>
  <c r="A1" i="12"/>
  <c r="D30" i="9"/>
  <c r="D75" i="9"/>
  <c r="D77" i="9"/>
  <c r="D82" i="9"/>
  <c r="C75" i="9"/>
  <c r="B3" i="9"/>
  <c r="A2" i="9"/>
  <c r="A1" i="9"/>
  <c r="D30" i="8"/>
  <c r="D75" i="8"/>
  <c r="D77" i="8"/>
  <c r="D82" i="8"/>
  <c r="C75" i="8"/>
  <c r="B3" i="8"/>
  <c r="A2" i="8" s="1"/>
  <c r="A1" i="8"/>
  <c r="D82" i="7"/>
  <c r="B3" i="7"/>
  <c r="A2" i="7" s="1"/>
  <c r="A1" i="7"/>
  <c r="A1" i="6"/>
  <c r="D66" i="5"/>
  <c r="C66" i="5"/>
  <c r="E4" i="5"/>
  <c r="D4" i="5"/>
  <c r="C4" i="5"/>
  <c r="E5" i="4"/>
  <c r="E67" i="4"/>
  <c r="D5" i="4"/>
  <c r="D67" i="4"/>
  <c r="C5" i="4"/>
  <c r="C67" i="4"/>
  <c r="E66" i="4"/>
  <c r="D66" i="4"/>
  <c r="C66" i="4"/>
  <c r="E42" i="4"/>
  <c r="D42" i="4"/>
  <c r="C42" i="4"/>
  <c r="B42" i="4"/>
  <c r="E4" i="4"/>
  <c r="D4" i="4"/>
  <c r="C4" i="4"/>
  <c r="B4" i="4"/>
  <c r="A1" i="4"/>
  <c r="A1" i="3"/>
  <c r="B63" i="4" l="1"/>
  <c r="B64" i="4" s="1"/>
  <c r="B67" i="4" s="1"/>
  <c r="B59" i="4"/>
  <c r="C30" i="8"/>
  <c r="C77" i="8" s="1"/>
  <c r="C82" i="8" s="1"/>
  <c r="E25" i="8"/>
  <c r="D25" i="12" s="1"/>
  <c r="D11" i="13" s="1"/>
  <c r="C30" i="6"/>
  <c r="C77" i="6" s="1"/>
  <c r="C82" i="6" s="1"/>
  <c r="C11" i="13"/>
  <c r="C30" i="9"/>
  <c r="C77" i="9" s="1"/>
  <c r="C82" i="9" s="1"/>
  <c r="C30" i="7"/>
  <c r="C77" i="7" s="1"/>
  <c r="C82" i="7" s="1"/>
  <c r="B11" i="13"/>
  <c r="E22" i="9"/>
  <c r="E22" i="12" s="1"/>
  <c r="E11" i="13" s="1"/>
  <c r="B15" i="7"/>
  <c r="D8" i="5"/>
  <c r="B15" i="6"/>
  <c r="B4" i="5"/>
  <c r="B33" i="6" l="1"/>
  <c r="B90" i="4"/>
  <c r="B99" i="6"/>
  <c r="D99" i="6" s="1"/>
  <c r="B30" i="6"/>
  <c r="E15" i="6"/>
  <c r="E8" i="5"/>
  <c r="B15" i="9" s="1"/>
  <c r="B15" i="8"/>
  <c r="E15" i="7"/>
  <c r="B30" i="7"/>
  <c r="B77" i="7" s="1"/>
  <c r="B99" i="7"/>
  <c r="D99" i="7" s="1"/>
  <c r="E33" i="6" l="1"/>
  <c r="B37" i="6"/>
  <c r="E37" i="6" s="1"/>
  <c r="B37" i="12" s="1"/>
  <c r="B35" i="6"/>
  <c r="E35" i="6" s="1"/>
  <c r="B35" i="12" s="1"/>
  <c r="E77" i="7"/>
  <c r="E82" i="7" s="1"/>
  <c r="B82" i="7"/>
  <c r="C15" i="12"/>
  <c r="E30" i="7"/>
  <c r="B99" i="9"/>
  <c r="D99" i="9" s="1"/>
  <c r="B30" i="9"/>
  <c r="B77" i="9" s="1"/>
  <c r="B82" i="9" s="1"/>
  <c r="E15" i="9"/>
  <c r="E15" i="8"/>
  <c r="B99" i="8"/>
  <c r="D99" i="8" s="1"/>
  <c r="B30" i="8"/>
  <c r="B77" i="8" s="1"/>
  <c r="B82" i="8" s="1"/>
  <c r="B15" i="12"/>
  <c r="E30" i="6"/>
  <c r="B33" i="12" l="1"/>
  <c r="B56" i="6"/>
  <c r="E56" i="6" s="1"/>
  <c r="B56" i="12" s="1"/>
  <c r="B55" i="6"/>
  <c r="E55" i="6" s="1"/>
  <c r="B55" i="12" s="1"/>
  <c r="E15" i="12"/>
  <c r="E30" i="9"/>
  <c r="E77" i="9" s="1"/>
  <c r="E82" i="9" s="1"/>
  <c r="D15" i="12"/>
  <c r="E30" i="8"/>
  <c r="E77" i="8" s="1"/>
  <c r="E82" i="8" s="1"/>
  <c r="C10" i="13"/>
  <c r="C15" i="13" s="1"/>
  <c r="C31" i="13" s="1"/>
  <c r="C36" i="13" s="1"/>
  <c r="C30" i="12"/>
  <c r="C77" i="12" s="1"/>
  <c r="C83" i="12" s="1"/>
  <c r="B10" i="13"/>
  <c r="B15" i="13" s="1"/>
  <c r="B30" i="12"/>
  <c r="B20" i="13" l="1"/>
  <c r="B18" i="13"/>
  <c r="B72" i="6"/>
  <c r="E72" i="6" s="1"/>
  <c r="D30" i="12"/>
  <c r="D77" i="12" s="1"/>
  <c r="D83" i="12" s="1"/>
  <c r="D10" i="13"/>
  <c r="D15" i="13" s="1"/>
  <c r="D31" i="13" s="1"/>
  <c r="D36" i="13" s="1"/>
  <c r="E10" i="13"/>
  <c r="E15" i="13" s="1"/>
  <c r="E31" i="13" s="1"/>
  <c r="E36" i="13" s="1"/>
  <c r="E30" i="12"/>
  <c r="E77" i="12" s="1"/>
  <c r="E83" i="12" s="1"/>
  <c r="B75" i="6" l="1"/>
  <c r="B77" i="6" s="1"/>
  <c r="B82" i="6" s="1"/>
  <c r="B72" i="12"/>
  <c r="E75" i="6"/>
  <c r="E77" i="6" s="1"/>
  <c r="E82" i="6" s="1"/>
  <c r="E86" i="6" s="1"/>
  <c r="B28" i="13" l="1"/>
  <c r="B30" i="13" s="1"/>
  <c r="B31" i="13" s="1"/>
  <c r="B36" i="13" s="1"/>
  <c r="B75" i="12"/>
  <c r="E84" i="7"/>
  <c r="B87" i="12"/>
  <c r="B41" i="13" s="1"/>
  <c r="E88" i="6"/>
  <c r="B89" i="12" l="1"/>
  <c r="B43" i="13" s="1"/>
  <c r="E89" i="6"/>
  <c r="B90" i="12" s="1"/>
  <c r="B44" i="13" s="1"/>
  <c r="E85" i="7"/>
  <c r="C85" i="12"/>
  <c r="C39" i="13" s="1"/>
  <c r="B93" i="12"/>
  <c r="B77" i="12"/>
  <c r="B83" i="12" s="1"/>
  <c r="C87" i="12" l="1"/>
  <c r="C41" i="13" s="1"/>
  <c r="E87" i="7"/>
  <c r="E84" i="8"/>
  <c r="D85" i="12" l="1"/>
  <c r="D39" i="13" s="1"/>
  <c r="E85" i="8"/>
  <c r="E88" i="7"/>
  <c r="C90" i="12" s="1"/>
  <c r="C44" i="13" s="1"/>
  <c r="C89" i="12"/>
  <c r="C43" i="13" s="1"/>
  <c r="E84" i="9" l="1"/>
  <c r="D87" i="12"/>
  <c r="D41" i="13" s="1"/>
  <c r="E87" i="8"/>
  <c r="E88" i="8" l="1"/>
  <c r="D90" i="12" s="1"/>
  <c r="D44" i="13" s="1"/>
  <c r="D89" i="12"/>
  <c r="D43" i="13" s="1"/>
  <c r="E85" i="9"/>
  <c r="E85" i="12"/>
  <c r="E39" i="13" s="1"/>
  <c r="E87" i="9" l="1"/>
  <c r="E89" i="12" s="1"/>
  <c r="E43" i="13" s="1"/>
  <c r="E87" i="12"/>
  <c r="E4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tc={0D417E58-23FC-4EE4-B5CB-657D60E93143}</author>
    <author>tc={61617B22-9A14-4C0B-AE19-E42CA4264702}</author>
  </authors>
  <commentList>
    <comment ref="G17" authorId="0" shapeId="0" xr:uid="{0D417E58-23FC-4EE4-B5CB-657D60E93143}">
      <text>
        <t>[Threaded comment]
Your version of Excel allows you to read this threaded comment; however, any edits to it will get removed if the file is opened in a newer version of Excel. Learn more: https://go.microsoft.com/fwlink/?linkid=870924
Comment:
    Varies by geographic district</t>
      </text>
    </comment>
    <comment ref="G21" authorId="1" shapeId="0" xr:uid="{61617B22-9A14-4C0B-AE19-E42CA4264702}">
      <text>
        <t>[Threaded comment]
Your version of Excel allows you to read this threaded comment; however, any edits to it will get removed if the file is opened in a newer version of Excel. Learn more: https://go.microsoft.com/fwlink/?linkid=870924
Comment:
    $1,500 minimum</t>
      </text>
    </comment>
  </commentList>
</comments>
</file>

<file path=xl/sharedStrings.xml><?xml version="1.0" encoding="utf-8"?>
<sst xmlns="http://schemas.openxmlformats.org/spreadsheetml/2006/main" count="851" uniqueCount="364">
  <si>
    <t>Instructions</t>
  </si>
  <si>
    <t>Total number of students and total number of funded students will populate automatically.</t>
  </si>
  <si>
    <t>Student to teacher and student to staff ratios are calculated automatically at the bottom of the Staffing Plan page.</t>
  </si>
  <si>
    <t>Use column A to list expenditures (the expenditures listed are examples only).</t>
  </si>
  <si>
    <t>Use columns B through D to list corresponding dollars amounts for grant Years 1 though 3 (operating Years 0 through 2).</t>
  </si>
  <si>
    <t>Fill in blank cells with additional revenue and expenditures.</t>
  </si>
  <si>
    <t>These worksheets are locked and cannot be modified.</t>
  </si>
  <si>
    <t>Carefully review the entire workbook to ensure accuracy and completeness.</t>
  </si>
  <si>
    <t xml:space="preserve">NOTES: </t>
  </si>
  <si>
    <t>All revenues and expenditures are listed with CDE Chart of Accounts source/object codes. For a full list of account codes and descriptions please see http://www.cde.state.co.us/cdefinance/sfcoa.</t>
  </si>
  <si>
    <t xml:space="preserve"> </t>
  </si>
  <si>
    <t xml:space="preserve">   ENTER LOGO HERE</t>
  </si>
  <si>
    <t>AUTHORIZER:  Charter School Institute</t>
  </si>
  <si>
    <t>DEVELOPER</t>
  </si>
  <si>
    <t>DATE</t>
  </si>
  <si>
    <t>ENROLLMENT PLAN</t>
  </si>
  <si>
    <t>ECE</t>
  </si>
  <si>
    <t>Total # students</t>
  </si>
  <si>
    <t>Total # funded*</t>
  </si>
  <si>
    <t>*does not include ECE</t>
  </si>
  <si>
    <t>STAFFING PLAN</t>
  </si>
  <si>
    <t>INSTRUCTIONAL STAFF</t>
  </si>
  <si>
    <t xml:space="preserve">     Total Instructional Staff</t>
  </si>
  <si>
    <t>STIPENDS/ADDITIONAL PAY</t>
  </si>
  <si>
    <t>increase/yr</t>
  </si>
  <si>
    <t>Total # Teachers</t>
  </si>
  <si>
    <t>Total # Admin &amp; Support</t>
  </si>
  <si>
    <t>Total Staff</t>
  </si>
  <si>
    <t>Student/teacher ratio</t>
  </si>
  <si>
    <t>Student/staff ratio</t>
  </si>
  <si>
    <t>Total Instructional</t>
  </si>
  <si>
    <t>Total Admin</t>
  </si>
  <si>
    <t>Variance</t>
  </si>
  <si>
    <t>ASSUMPTIONS</t>
  </si>
  <si>
    <t>REVENUE</t>
  </si>
  <si>
    <t>Recommendations</t>
  </si>
  <si>
    <t>Units (what to enter)</t>
  </si>
  <si>
    <t>Notes</t>
  </si>
  <si>
    <t>5710 · Per pupil funding (100%)</t>
  </si>
  <si>
    <t>Per funded pupil count</t>
  </si>
  <si>
    <t>Enter Geographic District PPR in each cell, plus change assumptions. 
See past year PPR funding information for geographical district here: http://www.cde.state.co.us/cdefinance/sfdetails</t>
  </si>
  <si>
    <t>5810 · CPP Funding</t>
  </si>
  <si>
    <t xml:space="preserve">50% PPR </t>
  </si>
  <si>
    <t>Per CPP Slot</t>
  </si>
  <si>
    <t>Auto Calc</t>
  </si>
  <si>
    <t>CPP Slots Requested</t>
  </si>
  <si>
    <t>Number of CPP slots requested</t>
  </si>
  <si>
    <t>3113 · Capital construction - Per Pupil</t>
  </si>
  <si>
    <t>3130 · ECEA</t>
  </si>
  <si>
    <t>per elible sped student</t>
  </si>
  <si>
    <t>Total Estimated Annual Funding, based on PY pupil count 
Expected 2% decrease annually</t>
  </si>
  <si>
    <t>3140 · English Language Proficiency Act (ELPA)</t>
  </si>
  <si>
    <t>Per ELL Pupil</t>
  </si>
  <si>
    <t>3150 · Gifted &amp; Talented</t>
  </si>
  <si>
    <t>per pupil</t>
  </si>
  <si>
    <t>$500 + $150.00 - Eligible pupil
Total Estimated Annual Funding, based on PY pupil count 
Expected 2% decrease annually</t>
  </si>
  <si>
    <t>3206 - READ Act</t>
  </si>
  <si>
    <t>Per SRD pupil</t>
  </si>
  <si>
    <t>4010 · Title I</t>
  </si>
  <si>
    <t>Per FRL pupil</t>
  </si>
  <si>
    <t>4027 · IDEA</t>
  </si>
  <si>
    <t>Per eligible SPED student</t>
  </si>
  <si>
    <t>4365 · Title III</t>
  </si>
  <si>
    <t>N/A</t>
  </si>
  <si>
    <t>EXPENSE</t>
  </si>
  <si>
    <t>CSI Admin expense</t>
  </si>
  <si>
    <t>CDE Admin expense</t>
  </si>
  <si>
    <t>PERA-based on calendar yr</t>
  </si>
  <si>
    <t>Social Security</t>
  </si>
  <si>
    <t>Medicare</t>
  </si>
  <si>
    <t>State Unemployment</t>
  </si>
  <si>
    <t>Assumes filing w/DOL as political subdivision (100% of wages)</t>
  </si>
  <si>
    <t>Insurance</t>
  </si>
  <si>
    <t>Total Insurance Premiums</t>
  </si>
  <si>
    <t>$/unit</t>
  </si>
  <si>
    <t>unit</t>
  </si>
  <si>
    <t>Temp employees (substitutes)</t>
  </si>
  <si>
    <t>per absence</t>
  </si>
  <si>
    <t xml:space="preserve">    # days personal days per employee</t>
  </si>
  <si>
    <t>annual</t>
  </si>
  <si>
    <t>Health plan cost</t>
  </si>
  <si>
    <t>annual/per EE</t>
  </si>
  <si>
    <t>Dental plan cost</t>
  </si>
  <si>
    <t>Other Employee benefits</t>
  </si>
  <si>
    <t>Travel/Reg/Entrance (Prof Dev for staff)</t>
  </si>
  <si>
    <t>Banking &amp; Payroll fees</t>
  </si>
  <si>
    <t>employee</t>
  </si>
  <si>
    <t>Assessments</t>
  </si>
  <si>
    <t>student</t>
  </si>
  <si>
    <t>Rental of building or land</t>
  </si>
  <si>
    <t>Equipment rentals - postal machine</t>
  </si>
  <si>
    <t>Equipment rentals - copier</t>
  </si>
  <si>
    <t>Postage</t>
  </si>
  <si>
    <t>Advertising/Marketing/Recruiting</t>
  </si>
  <si>
    <t>General + Janitorial supplies</t>
  </si>
  <si>
    <t>Office supplies</t>
  </si>
  <si>
    <t>Food &amp; Meeting supplies</t>
  </si>
  <si>
    <t>Dues and fees</t>
  </si>
  <si>
    <t>Transportation/Field Trips</t>
  </si>
  <si>
    <t>Professional Ed Services</t>
  </si>
  <si>
    <t>TOTAL</t>
  </si>
  <si>
    <t>General Operating</t>
  </si>
  <si>
    <t>Grant Fund</t>
  </si>
  <si>
    <t>Grant Fund CDE CSP</t>
  </si>
  <si>
    <t>Physical Pupil Count</t>
  </si>
  <si>
    <t>Funded Pupil Count</t>
  </si>
  <si>
    <t>1000 · Foundation revenue</t>
  </si>
  <si>
    <t>1300A · Preschool tuition revenue</t>
  </si>
  <si>
    <t>1510 · Interest on investments</t>
  </si>
  <si>
    <t>1600 · Food service revenue</t>
  </si>
  <si>
    <t>1700 · Pupil activities</t>
  </si>
  <si>
    <t>1740 · Fees</t>
  </si>
  <si>
    <t>1920 · Contributions and donations</t>
  </si>
  <si>
    <t>3113 · Capital construction</t>
  </si>
  <si>
    <t>3130 · Exceptional Children's Ed Act (ECEA)</t>
  </si>
  <si>
    <t>3140 · English language proficiency act (ELPA)</t>
  </si>
  <si>
    <t>3161 · State child nutrition reimb</t>
  </si>
  <si>
    <t>4027 · Special Ed (IDEA)</t>
  </si>
  <si>
    <t>4555 · Fed lunch reimb</t>
  </si>
  <si>
    <t>5282 · Charter school grant</t>
  </si>
  <si>
    <t>5810 · CPP funding</t>
  </si>
  <si>
    <t>TOTAL REVENUE</t>
  </si>
  <si>
    <t>0100 · Salaries of Regular Employees</t>
  </si>
  <si>
    <t>0120 · Salaries of temporary employees</t>
  </si>
  <si>
    <t>0221 · Medicare</t>
  </si>
  <si>
    <t>0222 · Social security</t>
  </si>
  <si>
    <t>0230 · PERA expense</t>
  </si>
  <si>
    <t>0250 · Health insurance</t>
  </si>
  <si>
    <t>0251 · Dental insurance</t>
  </si>
  <si>
    <t>0290 · Other Employee Benefits</t>
  </si>
  <si>
    <t>0300 · Prof services-food svcs</t>
  </si>
  <si>
    <t>0313 · Banking &amp; Payroll Service Fees</t>
  </si>
  <si>
    <t>0320 · Professional-education services</t>
  </si>
  <si>
    <t>0300A · Other Services - Assessments</t>
  </si>
  <si>
    <t>0331 · Legal services</t>
  </si>
  <si>
    <t>0332 · Audit &amp; accounting services</t>
  </si>
  <si>
    <t>0334 · Consultant services</t>
  </si>
  <si>
    <t>0340 · Technical services</t>
  </si>
  <si>
    <t>0410 · Utility expenses</t>
  </si>
  <si>
    <t>0423 · Custodial services</t>
  </si>
  <si>
    <t>0430 · Repairs and maintenance service</t>
  </si>
  <si>
    <t>0441 · Rental of land and buildings</t>
  </si>
  <si>
    <t>0442 · Rental of Equipment</t>
  </si>
  <si>
    <t>0520 · Insurance</t>
  </si>
  <si>
    <t>0525 · Unemployment insurance</t>
  </si>
  <si>
    <t>0526 · Workers' Comp insurance</t>
  </si>
  <si>
    <t>0531 · Telephone/fax</t>
  </si>
  <si>
    <t>0533 · Postage</t>
  </si>
  <si>
    <t>0540 · Advertising, Marketing &amp; Recruiting</t>
  </si>
  <si>
    <t>0580 · Travel, registration, entrance</t>
  </si>
  <si>
    <t>0595A · CSI Admin expense</t>
  </si>
  <si>
    <t>0595B · CDE Admin expense</t>
  </si>
  <si>
    <t>0610 · General supplies</t>
  </si>
  <si>
    <t>0611 · Office supplies</t>
  </si>
  <si>
    <t>0630 · Food &amp; meeting expenses</t>
  </si>
  <si>
    <t>0640 · Books and periodicals</t>
  </si>
  <si>
    <t>0650 · Electronic media materials</t>
  </si>
  <si>
    <t>0721 · Leasehold improvements</t>
  </si>
  <si>
    <t>0733 · Furniture and fixtures</t>
  </si>
  <si>
    <t>0735 · Non-capital equipment</t>
  </si>
  <si>
    <t>0810 · Dues and fees</t>
  </si>
  <si>
    <t>0840 · Contingency</t>
  </si>
  <si>
    <t>0851 · Transportation/field trips</t>
  </si>
  <si>
    <t>0890 · Miscellaneous expenditures</t>
  </si>
  <si>
    <t>TOTAL EXPENSE</t>
  </si>
  <si>
    <t>NET OPERATING INCOME</t>
  </si>
  <si>
    <t>OTHER SOURCES/USES OF FUNDS</t>
  </si>
  <si>
    <t>SURPLUS/(SHORTFALL)</t>
  </si>
  <si>
    <t>Beginning Fund Balance</t>
  </si>
  <si>
    <t>Ending Fund Balance</t>
  </si>
  <si>
    <t>`</t>
  </si>
  <si>
    <t>OTHER SOURCES/(USES) OF FUNDS</t>
  </si>
  <si>
    <t>0120 · Salaries of temporary employees-subs</t>
  </si>
  <si>
    <t>0410 · Utility services</t>
  </si>
  <si>
    <t>6 YEAR BUDGET-Summary</t>
  </si>
  <si>
    <t>Per Pupil Revenue</t>
  </si>
  <si>
    <t>CPP Revenue</t>
  </si>
  <si>
    <t>Tuition Revenue</t>
  </si>
  <si>
    <t>State Funding  Sources</t>
  </si>
  <si>
    <t>Federal Funding  Sources</t>
  </si>
  <si>
    <t>Grants/Contributions/Fundraising</t>
  </si>
  <si>
    <t>Interest Income</t>
  </si>
  <si>
    <t>Activities &amp; Student Fees</t>
  </si>
  <si>
    <t>Salaries and Benefits</t>
  </si>
  <si>
    <t>Authorizer Services</t>
  </si>
  <si>
    <t>Purchased Services (w/o Bldg Costs)</t>
  </si>
  <si>
    <t>Utilities &amp; Building Expenses</t>
  </si>
  <si>
    <t>Rental - Land/Building</t>
  </si>
  <si>
    <t>Student Activities</t>
  </si>
  <si>
    <t>Supplies and Materials</t>
  </si>
  <si>
    <t>Books, Periodicals, &amp; Software</t>
  </si>
  <si>
    <t>Non-capital equipment</t>
  </si>
  <si>
    <t>Furniture and fixtures</t>
  </si>
  <si>
    <t>Contingency</t>
  </si>
  <si>
    <t>Other Expenditures</t>
  </si>
  <si>
    <t>CDE START-UP GRANT</t>
  </si>
  <si>
    <t>Sample Expenditures</t>
  </si>
  <si>
    <t>Salary - Ex. Director (3 months)</t>
  </si>
  <si>
    <t>Benefits - Ex. Director (3 months)</t>
  </si>
  <si>
    <t>Salary - Office Manager (3 months)</t>
  </si>
  <si>
    <t>Benefits - Office Manager (3 months)</t>
  </si>
  <si>
    <t>Financial Consultant (establishing financial systems)</t>
  </si>
  <si>
    <t>Legal Services</t>
  </si>
  <si>
    <t>IT services (establishing infrastructure)</t>
  </si>
  <si>
    <t>Marketing/Advertising - student &amp; staff recruitment (ads+events)</t>
  </si>
  <si>
    <t>Professional Development</t>
  </si>
  <si>
    <t>Curriculum</t>
  </si>
  <si>
    <t>Staff furniture</t>
  </si>
  <si>
    <t>Student furniture</t>
  </si>
  <si>
    <t>Bookshelves + Tables</t>
  </si>
  <si>
    <t>Staff laptops</t>
  </si>
  <si>
    <t>Student laptops</t>
  </si>
  <si>
    <t>Server + network peripherals</t>
  </si>
  <si>
    <t>CSSP visit / review</t>
  </si>
  <si>
    <t>Balance of funds</t>
  </si>
  <si>
    <t>Example: Teachers</t>
  </si>
  <si>
    <t>4367 - Title II</t>
  </si>
  <si>
    <t>Per FRL Pupil</t>
  </si>
  <si>
    <t>for schools with FRL 35% or above</t>
  </si>
  <si>
    <t>4367 · Title II</t>
  </si>
  <si>
    <t>Year 0</t>
  </si>
  <si>
    <t>Year 1</t>
  </si>
  <si>
    <t>Year 2</t>
  </si>
  <si>
    <t>3241-Mill Levy Equalization Funds</t>
  </si>
  <si>
    <t>Projected Number of Full-Time Students Per Year</t>
  </si>
  <si>
    <t>Projected Number of Part-Time Students Per Year</t>
  </si>
  <si>
    <t>KG</t>
  </si>
  <si>
    <t>Only CSP revenue that has already been awarded should be included.</t>
  </si>
  <si>
    <t>Restricted or assigned</t>
  </si>
  <si>
    <t>Unrestricted/Unassigned</t>
  </si>
  <si>
    <t>Unrestricted/Unassigned Fund Balance as % of Total Expenses</t>
  </si>
  <si>
    <t xml:space="preserve">Enter Per Pupil amount for Cap Construction each year. 
Expected to decrease annually by 1%
(FPC) </t>
  </si>
  <si>
    <t>TABOR and SPED reserves. TABOR = 3% of state revenue, SPED Reserve = $100 per pupil</t>
  </si>
  <si>
    <t>Example: SUPPORT: Office Manager</t>
  </si>
  <si>
    <t>SPED Reserve</t>
  </si>
  <si>
    <t>TABOR Reserve</t>
  </si>
  <si>
    <t>Other restricted or assigned reserves</t>
  </si>
  <si>
    <t>Total restricted or assigned reserves</t>
  </si>
  <si>
    <t>This must include TABOR and SPED reserve requirements</t>
  </si>
  <si>
    <t>3 YEAR BUDGET PROPOSAL</t>
  </si>
  <si>
    <t>FY 2023-24</t>
  </si>
  <si>
    <t xml:space="preserve">Note: Recommended staffing ratios for SPED providers per SPED enrollment, based on mild to moderate need students*: </t>
  </si>
  <si>
    <t>SPED Teacher: 1:15 (elementary); 1:20 (Middle and High)</t>
  </si>
  <si>
    <t>Speech Path: 1:40</t>
  </si>
  <si>
    <t>Occupational Therapist and Physical Therapist: 1:40</t>
  </si>
  <si>
    <t>Early Childhood SPED: 1:30 early childhood students</t>
  </si>
  <si>
    <t>Psych: 1:40</t>
  </si>
  <si>
    <t xml:space="preserve">Counselor***: 1 for elementary, 1.2 for Middle school, 1.8 for high school </t>
  </si>
  <si>
    <t xml:space="preserve">*These are recommended ratios for estimating, and actual SPED staffing levels will need to change based on the needs of students actually enrolled.
**The nurse ratio does not include evaluation services for SPED eligibility.
***The counselor ratio is not based on enrollment or SPED enrollment, but rather serves the entire school. This may need to be adjusted depending on the size of the school. </t>
  </si>
  <si>
    <t>AVG Annual Salary Per Employee</t>
  </si>
  <si>
    <t>SPED Teacher</t>
  </si>
  <si>
    <t>Speech Language Pathologist</t>
  </si>
  <si>
    <t>Psychologist</t>
  </si>
  <si>
    <t>Nurse</t>
  </si>
  <si>
    <t>Occupational Therapist/Physical Therapist</t>
  </si>
  <si>
    <t>Early Childhood SPED Teacher</t>
  </si>
  <si>
    <t>Counselor</t>
  </si>
  <si>
    <t>Admin/Support</t>
  </si>
  <si>
    <t>Total Admin/Support Staff</t>
  </si>
  <si>
    <t>Example: School Leader</t>
  </si>
  <si>
    <t>Example: SUPPORT: Custodian</t>
  </si>
  <si>
    <t>SPED</t>
  </si>
  <si>
    <t>SPED Paraprofessional</t>
  </si>
  <si>
    <t>Social Worker</t>
  </si>
  <si>
    <t>Type of school:</t>
  </si>
  <si>
    <t>Elementary</t>
  </si>
  <si>
    <t>Middle</t>
  </si>
  <si>
    <t>High School</t>
  </si>
  <si>
    <t>Elementary-middle</t>
  </si>
  <si>
    <t>Secondary (middle and high)</t>
  </si>
  <si>
    <t>K-12</t>
  </si>
  <si>
    <t>Other</t>
  </si>
  <si>
    <t>Example: Classroom Paraprofessionals GenEd</t>
  </si>
  <si>
    <t>If your included ratios are below CSI's recommended ratios, you must provide an explanation in the comment box below.</t>
  </si>
  <si>
    <t>SPED Staffing Type</t>
  </si>
  <si>
    <t>Meets or Does Not Meet Recommended Ratio</t>
  </si>
  <si>
    <t>Actual Ratio Included in Staffing</t>
  </si>
  <si>
    <t>CSI's Recommended Ratio</t>
  </si>
  <si>
    <t>SPED Staffing Evaluation Year 1:</t>
  </si>
  <si>
    <r>
      <t xml:space="preserve">These Salaries </t>
    </r>
    <r>
      <rPr>
        <b/>
        <u/>
        <sz val="10"/>
        <rFont val="Arial"/>
        <family val="2"/>
      </rPr>
      <t>DO NOT</t>
    </r>
    <r>
      <rPr>
        <b/>
        <sz val="10"/>
        <rFont val="Arial"/>
        <family val="2"/>
      </rPr>
      <t xml:space="preserve"> include benefits.</t>
    </r>
  </si>
  <si>
    <r>
      <t>Nurse</t>
    </r>
    <r>
      <rPr>
        <sz val="9"/>
        <color rgb="FFFF0000"/>
        <rFont val="Arial"/>
        <family val="2"/>
      </rPr>
      <t>**</t>
    </r>
    <r>
      <rPr>
        <sz val="9"/>
        <rFont val="Arial"/>
        <family val="2"/>
      </rPr>
      <t>: 1:75</t>
    </r>
  </si>
  <si>
    <t>SPED: Other</t>
  </si>
  <si>
    <t>Total SPED</t>
  </si>
  <si>
    <t>Enrollment Evaluation</t>
  </si>
  <si>
    <t>If your year over year enrollment growth is higher than 2 percent, you must provide an explanation</t>
  </si>
  <si>
    <t>Required explanation of enrollment growth over 2% annually</t>
  </si>
  <si>
    <t>This must be a positive number. If it is a negative number you MUST go back and adjust revenues and/or expenditures</t>
  </si>
  <si>
    <t>Only revenue that has already been secured should be included. Documentation to verify committed revenue should be submitted with the application.</t>
  </si>
  <si>
    <t>XXXX - OTHER REVENUE</t>
  </si>
  <si>
    <t>Input all other revenue here that does not fit within the folloowing line items. Include  corresponding notes and explanations.</t>
  </si>
  <si>
    <t>CSI NOTES</t>
  </si>
  <si>
    <t>Applicant Notes and Assumptions</t>
  </si>
  <si>
    <t>Facility Occupancy Costs</t>
  </si>
  <si>
    <t>Facility Occupancy Costs per Pupil</t>
  </si>
  <si>
    <t>Facility Cost Evaluation:</t>
  </si>
  <si>
    <t>Actual</t>
  </si>
  <si>
    <t>Benchmark</t>
  </si>
  <si>
    <t>Actual Over/(Under) Benchmark</t>
  </si>
  <si>
    <t>Required Explanation if any SPED Staffing Ratios do NOT meet CSI's recommended ratios</t>
  </si>
  <si>
    <t>Occupancy Costs as % of PPR</t>
  </si>
  <si>
    <t>Employee Compensation and Purchased Services as % of Total Expenditures</t>
  </si>
  <si>
    <t>CSI Benchmark</t>
  </si>
  <si>
    <t>Actual Included in Budget</t>
  </si>
  <si>
    <t>Occupancy Cost as % of PPR</t>
  </si>
  <si>
    <r>
      <t xml:space="preserve">On the </t>
    </r>
    <r>
      <rPr>
        <sz val="12"/>
        <color rgb="FFFF6600"/>
        <rFont val="Arial"/>
        <family val="2"/>
      </rPr>
      <t>COVER PAGE</t>
    </r>
    <r>
      <rPr>
        <sz val="12"/>
        <rFont val="Arial"/>
        <family val="2"/>
      </rPr>
      <t>, fill in the cells that include blue text including the applicant's logo, proposed school name, and the developer(s).</t>
    </r>
  </si>
  <si>
    <r>
      <t xml:space="preserve">On </t>
    </r>
    <r>
      <rPr>
        <sz val="12"/>
        <color rgb="FFFF6600"/>
        <rFont val="Arial"/>
        <family val="2"/>
      </rPr>
      <t>Page 3-Assumptions</t>
    </r>
    <r>
      <rPr>
        <sz val="12"/>
        <rFont val="Arial"/>
        <family val="2"/>
      </rPr>
      <t>, fill in yellow cells located from B5 to G34, and B38 to B55</t>
    </r>
  </si>
  <si>
    <r>
      <t xml:space="preserve">List outside services beginning on row 53. </t>
    </r>
    <r>
      <rPr>
        <sz val="12"/>
        <color rgb="FF808080"/>
        <rFont val="Arial"/>
        <family val="2"/>
      </rPr>
      <t>Note that these costs are not automatically linked to Pages 4-9.</t>
    </r>
  </si>
  <si>
    <r>
      <t xml:space="preserve">If you plan to apply for the Charter School Program grant please use </t>
    </r>
    <r>
      <rPr>
        <sz val="12"/>
        <color rgb="FFFF6600"/>
        <rFont val="Arial"/>
        <family val="2"/>
      </rPr>
      <t>Support-CDE start-up grant worksheet</t>
    </r>
    <r>
      <rPr>
        <sz val="12"/>
        <rFont val="Arial"/>
        <family val="2"/>
      </rPr>
      <t xml:space="preserve"> to plan grant spending.</t>
    </r>
  </si>
  <si>
    <r>
      <t xml:space="preserve">Link individual Charter School Program grant revenue and expenditure cells to </t>
    </r>
    <r>
      <rPr>
        <sz val="12"/>
        <color rgb="FFFF6600"/>
        <rFont val="Arial"/>
        <family val="2"/>
      </rPr>
      <t xml:space="preserve">Page 4-Year 0 through Page 9-Year 5 </t>
    </r>
    <r>
      <rPr>
        <sz val="12"/>
        <rFont val="Arial"/>
        <family val="2"/>
      </rPr>
      <t>or manually input revenue and expenditures on these pages.</t>
    </r>
  </si>
  <si>
    <t xml:space="preserve">The budget should balance in all years and reflect an understanding of specific statutory requirements including: 
     a. separation of the general operating funds and grant funds 
     b. Public Employees’ Retirement Association (PERA) contributions 
     c. 3% TABOR reserve (Colorado Constitution Article X, Section 20)
     d. Required positive ending fund balance 
</t>
  </si>
  <si>
    <r>
      <t xml:space="preserve">On </t>
    </r>
    <r>
      <rPr>
        <sz val="12"/>
        <color rgb="FFFF6600"/>
        <rFont val="Arial"/>
        <family val="2"/>
      </rPr>
      <t>Page 1-Enrollment Plan</t>
    </r>
    <r>
      <rPr>
        <sz val="12"/>
        <rFont val="Arial"/>
        <family val="2"/>
      </rPr>
      <t xml:space="preserve">, fill in cells B6:K19 with the applicant's estimated enrollment in years 1-5. </t>
    </r>
  </si>
  <si>
    <t>SCHOOL NAME</t>
  </si>
  <si>
    <t>TOTAL SALARIES AND STIPENDS</t>
  </si>
  <si>
    <t>Enter Stipends/Additional Pay information as needed.</t>
  </si>
  <si>
    <t>In cell G59, enter the annual compensation percentage increase assumption.</t>
  </si>
  <si>
    <t>Total salaries are then calculated on pages 4-7</t>
  </si>
  <si>
    <r>
      <t xml:space="preserve">On </t>
    </r>
    <r>
      <rPr>
        <sz val="12"/>
        <color rgb="FFFF6600"/>
        <rFont val="Arial"/>
        <family val="2"/>
      </rPr>
      <t>Page 2-Staffing Plan</t>
    </r>
    <r>
      <rPr>
        <sz val="12"/>
        <rFont val="Arial"/>
        <family val="2"/>
      </rPr>
      <t>, utilize the cells highlighted in yellow to enter position titles, estimated FTE each year, and the estimated annual salary for the first year. The salary should NOT include benefits as those will be included later</t>
    </r>
  </si>
  <si>
    <r>
      <t xml:space="preserve">Starting on row 70, an evaluation of SPED staffing in year 1 is included. If the applicant's proposed SPED staffing is less than CSI's recommended ratios, </t>
    </r>
    <r>
      <rPr>
        <u/>
        <sz val="12"/>
        <color rgb="FFFF0000"/>
        <rFont val="Arial"/>
        <family val="2"/>
      </rPr>
      <t>an explanation of how the school intends to serve SPED students with less than recommended staffing levels is required in row 80.</t>
    </r>
  </si>
  <si>
    <t>All cells highlighted in yellow should be populated.</t>
  </si>
  <si>
    <t>All cells on page 8 are formula driven and populate automatically.</t>
  </si>
  <si>
    <t xml:space="preserve">Many cells on pages 4-7 are formula driven and populate automatically based on information entered into pages 1-3  </t>
  </si>
  <si>
    <t>Many cells on pages 4-7 will be automatically populated from the inputs on Pages 1-3.</t>
  </si>
  <si>
    <t>Be sure to include expenditures associated with grant revenue in column C.</t>
  </si>
  <si>
    <t>Add notes and additional assumptions to column G.</t>
  </si>
  <si>
    <r>
      <t>Page 8-4 yr Budget-detail</t>
    </r>
    <r>
      <rPr>
        <sz val="12"/>
        <rFont val="Arial"/>
        <family val="2"/>
      </rPr>
      <t xml:space="preserve"> will populate automatically.</t>
    </r>
  </si>
  <si>
    <t>Federal Grant Fund</t>
  </si>
  <si>
    <t>INDIVIDUAL EXPENSE DRIVERS 
(THESE ARE OPTIONAL)</t>
  </si>
  <si>
    <t>Minimum insurance requirements are as follows: Comprehensive general liability - $2,000,000; Officers, directors and employees errors and omissions - $1,000,000; Property - as required by landlord; Motor vehicle liability (if applicable) - $1,000,000; Worker's compensation - as required by law.</t>
  </si>
  <si>
    <t>Recommended to be at least 5% of total expenditures</t>
  </si>
  <si>
    <t>5% escalator each year</t>
  </si>
  <si>
    <t>year 1: 5K per 80% of FTE</t>
  </si>
  <si>
    <t>Must include at least $8K for annual audit</t>
  </si>
  <si>
    <t>Formula Driven, can be changed</t>
  </si>
  <si>
    <t>Formula driven or unavailable, cannot be changed</t>
  </si>
  <si>
    <t>Derived by applicant and entered into the cell</t>
  </si>
  <si>
    <t>Facility Occupancy Costs as % of Op Revenue (PPR + Cap Construction + CPP revenue + preschool tuition)</t>
  </si>
  <si>
    <t>Facility Occupancy costs that are over 20% of PPR for a CSI school limit the school's ability to absorb unexpected financial shocks such as reductions in funding or emergency expenditures. It is important that fixed costs such as facilities remain within a reasonable range of ongoing operating revenue in order to ensure the school is financially sustainable. As such, CSI evaluates uses this metric as it compares to the benchmark when assesing the financial viability of a school.</t>
  </si>
  <si>
    <t>Prior Year ECEA/IDEA Eligible Student Count</t>
  </si>
  <si>
    <t>Colorado Preschool Project Slots the school is planning on requesting</t>
  </si>
  <si>
    <t>Prior Year SPED eligible students</t>
  </si>
  <si>
    <t>Prior Year ELL Students</t>
  </si>
  <si>
    <t>Prior Year ELL students</t>
  </si>
  <si>
    <t>Prior Year GT Students</t>
  </si>
  <si>
    <t>Prior Year FRL %</t>
  </si>
  <si>
    <t>Prior Year K-12 FRL Students</t>
  </si>
  <si>
    <t>Prior Year free and Reduced Lunch Rate</t>
  </si>
  <si>
    <t>Prior Year SRD Pupils</t>
  </si>
  <si>
    <t>Prior Year Actual SRD Pupils</t>
  </si>
  <si>
    <t>$800 per eligible SRD Pupil</t>
  </si>
  <si>
    <t>FY 2024-25</t>
  </si>
  <si>
    <t>FY 2025-26</t>
  </si>
  <si>
    <t>FY 2026-27</t>
  </si>
  <si>
    <t>FY 2027-28</t>
  </si>
  <si>
    <t>4 YEAR BUDGET-Detail</t>
  </si>
  <si>
    <t>Estimated Annual tuition &amp; UPK $</t>
  </si>
  <si>
    <t>Preschool funding (annual)</t>
  </si>
  <si>
    <t>3% of PPR</t>
  </si>
  <si>
    <t>1% of PPR</t>
  </si>
  <si>
    <t>NEP/LEP PPA $387.23 &amp;  FEP PPA $385.96
Total Estimated Annual Funding, based on PY pupil count; Expected 2% decrease annually</t>
  </si>
  <si>
    <t>Special Education prior year Pupil Count x $1,875</t>
  </si>
  <si>
    <t>NOT ELIGIBLE IN YEAR 1
NEP/LEP PPA $162.00 &amp; FEP PPA $118.00                       Total Estimated Annual Funding, based on PY pupil count 
Expected 2% decrease annually</t>
  </si>
  <si>
    <t>As of FY 2024-25, CSI schools will receive the same level of funding as their geographic peers. Contact CSI Finance for up to date numbers.</t>
  </si>
  <si>
    <t>Funded Pupil Count x  $9.00 ($1,500 minimum)</t>
  </si>
  <si>
    <t>2028-29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</si>
</sst>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164" formatCode="mmmm\ d&quot;, &quot;yyyy"/>
    <numFmt numFmtId="165" formatCode="\$#,##0_);&quot;($&quot;#,##0\)"/>
    <numFmt numFmtId="166" formatCode="0.0"/>
    <numFmt numFmtId="167" formatCode="_(\$* #,##0_);_(\$* \(#,##0\);_(\$* \-_);_(@_)"/>
    <numFmt numFmtId="168" formatCode="_(\$* #,##0.00_);_(\$* \(#,##0.00\);_(\$* \-??_);_(@_)"/>
    <numFmt numFmtId="169" formatCode="_(\$* #,##0_);_(\$* \(#,##0\);_(\$* \-??_);_(@_)"/>
    <numFmt numFmtId="170" formatCode="\$#,##0.00"/>
    <numFmt numFmtId="171" formatCode="\$#,##0_);[Red]&quot;($&quot;#,##0\)"/>
    <numFmt numFmtId="172" formatCode="_(* #,##0_);_(* \(#,##0\);_(* \-_);_(@_)"/>
    <numFmt numFmtId="173" formatCode="_(* #,##0.00_);_(* \(#,##0.00\);_(* \-??_);_(@_)"/>
    <numFmt numFmtId="174" formatCode="\$#,##0.00_);[Red]&quot;($&quot;#,##0.00\)"/>
    <numFmt numFmtId="175" formatCode="_(* #,##0_);_(* \(#,##0\);_(* \-??_);_(@_)"/>
    <numFmt numFmtId="176" formatCode="#,##0.0_);\(#,##0.0\)"/>
    <numFmt numFmtId="177" formatCode="0.0%"/>
  </numFmts>
  <fonts count="62" x14ac:knownFonts="1">
    <font>
      <sz val="10"/>
      <color rgb="FF000000"/>
      <name val="Arial"/>
      <charset val="1"/>
    </font>
    <font>
      <b/>
      <sz val="10"/>
      <name val="Calibri"/>
      <charset val="1"/>
    </font>
    <font>
      <sz val="10"/>
      <name val="Calibri"/>
      <charset val="1"/>
    </font>
    <font>
      <b/>
      <sz val="12"/>
      <name val="Calibri"/>
      <charset val="1"/>
    </font>
    <font>
      <sz val="12"/>
      <name val="Calibri"/>
      <charset val="1"/>
    </font>
    <font>
      <sz val="12"/>
      <color rgb="FF0070C0"/>
      <name val="Calibri"/>
      <charset val="1"/>
    </font>
    <font>
      <sz val="36"/>
      <color rgb="FF0070C0"/>
      <name val="Calibri"/>
      <charset val="1"/>
    </font>
    <font>
      <sz val="22"/>
      <name val="Calibri"/>
      <charset val="1"/>
    </font>
    <font>
      <sz val="18"/>
      <name val="Calibri"/>
      <charset val="1"/>
    </font>
    <font>
      <i/>
      <sz val="14"/>
      <color rgb="FF0070C0"/>
      <name val="Calibri"/>
      <charset val="1"/>
    </font>
    <font>
      <sz val="14"/>
      <name val="Calibri"/>
      <charset val="1"/>
    </font>
    <font>
      <b/>
      <sz val="14"/>
      <name val="Calibri"/>
      <charset val="1"/>
    </font>
    <font>
      <sz val="10"/>
      <color rgb="FF0070C0"/>
      <name val="Calibri"/>
      <charset val="1"/>
    </font>
    <font>
      <sz val="10"/>
      <name val="Arial"/>
      <charset val="1"/>
    </font>
    <font>
      <b/>
      <i/>
      <sz val="8"/>
      <name val="Calibri"/>
      <charset val="1"/>
    </font>
    <font>
      <sz val="10"/>
      <color rgb="FF00B050"/>
      <name val="Calibri"/>
      <charset val="1"/>
    </font>
    <font>
      <sz val="8"/>
      <name val="Arial"/>
      <charset val="1"/>
    </font>
    <font>
      <sz val="9"/>
      <color rgb="FFFF0000"/>
      <name val="Arial"/>
      <family val="2"/>
    </font>
    <font>
      <sz val="10"/>
      <color rgb="FF000000"/>
      <name val="Arial"/>
      <charset val="1"/>
    </font>
    <font>
      <sz val="10"/>
      <color rgb="FF000000"/>
      <name val="Arial"/>
      <family val="2"/>
    </font>
    <font>
      <b/>
      <sz val="10"/>
      <color rgb="FF000000"/>
      <name val="Arial"/>
      <family val="2"/>
    </font>
    <font>
      <b/>
      <u/>
      <sz val="10"/>
      <color rgb="FF000000"/>
      <name val="Arial"/>
      <family val="2"/>
    </font>
    <font>
      <sz val="10"/>
      <name val="Arial"/>
      <family val="2"/>
    </font>
    <font>
      <sz val="10"/>
      <color rgb="FF0070C0"/>
      <name val="Arial"/>
      <family val="2"/>
    </font>
    <font>
      <b/>
      <sz val="10"/>
      <name val="Arial"/>
      <family val="2"/>
    </font>
    <font>
      <sz val="9"/>
      <name val="Arial"/>
      <family val="2"/>
    </font>
    <font>
      <b/>
      <sz val="10"/>
      <color rgb="FFFFFFFF"/>
      <name val="Arial"/>
      <family val="2"/>
    </font>
    <font>
      <b/>
      <u/>
      <sz val="10"/>
      <name val="Arial"/>
      <family val="2"/>
    </font>
    <font>
      <b/>
      <sz val="10"/>
      <color rgb="FFFF0000"/>
      <name val="Arial"/>
      <family val="2"/>
    </font>
    <font>
      <b/>
      <i/>
      <sz val="10"/>
      <name val="Arial"/>
      <family val="2"/>
    </font>
    <font>
      <sz val="10"/>
      <color rgb="FFFFFFFF"/>
      <name val="Arial"/>
      <family val="2"/>
    </font>
    <font>
      <sz val="10"/>
      <color rgb="FF0066CC"/>
      <name val="Arial"/>
      <family val="2"/>
    </font>
    <font>
      <i/>
      <sz val="10"/>
      <name val="Arial"/>
      <family val="2"/>
    </font>
    <font>
      <i/>
      <sz val="9"/>
      <color rgb="FFFF0000"/>
      <name val="Arial"/>
      <family val="2"/>
    </font>
    <font>
      <b/>
      <sz val="9"/>
      <name val="Arial"/>
      <family val="2"/>
    </font>
    <font>
      <b/>
      <u/>
      <sz val="10"/>
      <color rgb="FFFF0000"/>
      <name val="Arial"/>
      <family val="2"/>
    </font>
    <font>
      <b/>
      <sz val="14"/>
      <name val="Arial"/>
      <family val="2"/>
    </font>
    <font>
      <sz val="10"/>
      <color rgb="FFF79646"/>
      <name val="Arial"/>
      <family val="2"/>
    </font>
    <font>
      <sz val="10"/>
      <color rgb="FF558ED5"/>
      <name val="Arial"/>
      <family val="2"/>
    </font>
    <font>
      <sz val="10"/>
      <color rgb="FF008000"/>
      <name val="Arial"/>
      <family val="2"/>
    </font>
    <font>
      <sz val="8"/>
      <color rgb="FF000000"/>
      <name val="Arial"/>
      <family val="2"/>
    </font>
    <font>
      <sz val="8"/>
      <name val="Arial"/>
      <family val="2"/>
    </font>
    <font>
      <b/>
      <sz val="8"/>
      <name val="Arial"/>
      <family val="2"/>
    </font>
    <font>
      <sz val="8"/>
      <color rgb="FFFF0000"/>
      <name val="Arial"/>
      <family val="2"/>
    </font>
    <font>
      <u/>
      <sz val="8"/>
      <color rgb="FFFF0000"/>
      <name val="Arial"/>
      <family val="2"/>
    </font>
    <font>
      <u/>
      <sz val="8"/>
      <name val="Arial"/>
      <family val="2"/>
    </font>
    <font>
      <b/>
      <sz val="11"/>
      <color rgb="FF000000"/>
      <name val="Arial"/>
      <family val="2"/>
    </font>
    <font>
      <sz val="11"/>
      <name val="Arial"/>
      <family val="2"/>
    </font>
    <font>
      <b/>
      <sz val="11"/>
      <name val="Arial"/>
      <family val="2"/>
    </font>
    <font>
      <b/>
      <i/>
      <sz val="9"/>
      <name val="Arial"/>
      <family val="2"/>
    </font>
    <font>
      <b/>
      <sz val="8"/>
      <color rgb="FF000000"/>
      <name val="Arial"/>
      <family val="2"/>
    </font>
    <font>
      <i/>
      <sz val="8"/>
      <name val="Arial"/>
      <family val="2"/>
    </font>
    <font>
      <b/>
      <sz val="20"/>
      <name val="Arial"/>
      <family val="2"/>
    </font>
    <font>
      <b/>
      <sz val="12"/>
      <name val="Arial"/>
      <family val="2"/>
    </font>
    <font>
      <sz val="12"/>
      <name val="Arial"/>
      <family val="2"/>
    </font>
    <font>
      <sz val="12"/>
      <color rgb="FFFF6600"/>
      <name val="Arial"/>
      <family val="2"/>
    </font>
    <font>
      <sz val="12"/>
      <color rgb="FF808080"/>
      <name val="Arial"/>
      <family val="2"/>
    </font>
    <font>
      <sz val="10"/>
      <color rgb="FF7030A0"/>
      <name val="Arial"/>
      <family val="2"/>
    </font>
    <font>
      <b/>
      <sz val="12"/>
      <color rgb="FF7030A0"/>
      <name val="Arial"/>
      <family val="2"/>
    </font>
    <font>
      <u/>
      <sz val="18"/>
      <color theme="4"/>
      <name val="Calibri"/>
      <family val="2"/>
    </font>
    <font>
      <sz val="36"/>
      <color rgb="FF0070C0"/>
      <name val="Calibri"/>
      <family val="2"/>
    </font>
    <font>
      <u/>
      <sz val="12"/>
      <color rgb="FFFF0000"/>
      <name val="Arial"/>
      <family val="2"/>
    </font>
  </fonts>
  <fills count="20">
    <fill>
      <patternFill patternType="none"/>
    </fill>
    <fill>
      <patternFill patternType="gray125"/>
    </fill>
    <fill>
      <patternFill patternType="solid">
        <fgColor rgb="FFD7E4BD"/>
        <bgColor rgb="FFC0C0C0"/>
      </patternFill>
    </fill>
    <fill>
      <patternFill patternType="solid">
        <fgColor rgb="FFFFFFFF"/>
        <bgColor rgb="FFFFFFCC"/>
      </patternFill>
    </fill>
    <fill>
      <patternFill patternType="solid">
        <fgColor rgb="FFC0C0C0"/>
        <bgColor rgb="FFBFBFBF"/>
      </patternFill>
    </fill>
    <fill>
      <patternFill patternType="solid">
        <fgColor rgb="FF333333"/>
        <bgColor rgb="FF333300"/>
      </patternFill>
    </fill>
    <fill>
      <patternFill patternType="solid">
        <fgColor rgb="FF969696"/>
        <bgColor rgb="FF808080"/>
      </patternFill>
    </fill>
    <fill>
      <patternFill patternType="solid">
        <fgColor rgb="FFBFBFBF"/>
        <bgColor rgb="FFC0C0C0"/>
      </patternFill>
    </fill>
    <fill>
      <patternFill patternType="solid">
        <fgColor rgb="FFFFFF00"/>
        <bgColor indexed="64"/>
      </patternFill>
    </fill>
    <fill>
      <patternFill patternType="solid">
        <fgColor rgb="FFFFFF00"/>
        <bgColor rgb="FFFFFFCC"/>
      </patternFill>
    </fill>
    <fill>
      <patternFill patternType="solid">
        <fgColor rgb="FFFFFF00"/>
        <bgColor rgb="FFFFFFFF"/>
      </patternFill>
    </fill>
    <fill>
      <patternFill patternType="solid">
        <fgColor rgb="FFFFFF00"/>
        <bgColor rgb="FFC0C0C0"/>
      </patternFill>
    </fill>
    <fill>
      <patternFill patternType="solid">
        <fgColor theme="0" tint="-0.14999847407452621"/>
        <bgColor indexed="64"/>
      </patternFill>
    </fill>
    <fill>
      <patternFill patternType="solid">
        <fgColor theme="0" tint="-0.249977111117893"/>
        <bgColor rgb="FFFFFFCC"/>
      </patternFill>
    </fill>
    <fill>
      <patternFill patternType="solid">
        <fgColor theme="0" tint="-0.249977111117893"/>
        <bgColor indexed="64"/>
      </patternFill>
    </fill>
    <fill>
      <patternFill patternType="solid">
        <fgColor theme="0"/>
        <bgColor indexed="64"/>
      </patternFill>
    </fill>
    <fill>
      <patternFill patternType="solid">
        <fgColor theme="0"/>
        <bgColor rgb="FFFFFFCC"/>
      </patternFill>
    </fill>
    <fill>
      <patternFill patternType="solid">
        <fgColor theme="0"/>
        <bgColor rgb="FFBFBFBF"/>
      </patternFill>
    </fill>
    <fill>
      <patternFill patternType="solid">
        <fgColor theme="0" tint="-0.249977111117893"/>
        <bgColor rgb="FFC0C0C0"/>
      </patternFill>
    </fill>
    <fill>
      <patternFill patternType="solid">
        <fgColor theme="0" tint="-0.249977111117893"/>
        <bgColor rgb="FFBFBFBF"/>
      </patternFill>
    </fill>
  </fills>
  <borders count="5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dashed">
        <color auto="1"/>
      </right>
      <top/>
      <bottom style="dashed">
        <color auto="1"/>
      </bottom>
      <diagonal/>
    </border>
    <border>
      <left style="dashed">
        <color auto="1"/>
      </left>
      <right style="thin">
        <color auto="1"/>
      </right>
      <top/>
      <bottom style="dashed">
        <color auto="1"/>
      </bottom>
      <diagonal/>
    </border>
    <border>
      <left style="thin">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right style="dashed">
        <color auto="1"/>
      </right>
      <top style="dashed">
        <color auto="1"/>
      </top>
      <bottom style="dashed">
        <color auto="1"/>
      </bottom>
      <diagonal/>
    </border>
  </borders>
  <cellStyleXfs count="3">
    <xf numFmtId="0" fontId="0" fillId="0" borderId="0"/>
    <xf numFmtId="9" fontId="13" fillId="0" borderId="0" applyBorder="0" applyProtection="0"/>
    <xf numFmtId="44" fontId="18" fillId="0" borderId="0" applyFont="0" applyFill="0" applyBorder="0" applyAlignment="0" applyProtection="0"/>
  </cellStyleXfs>
  <cellXfs count="447">
    <xf numFmtId="0" fontId="0" fillId="0" borderId="0" xfId="0"/>
    <xf numFmtId="0" fontId="1" fillId="0" borderId="0" xfId="0" applyFont="1"/>
    <xf numFmtId="0" fontId="2" fillId="0" borderId="0" xfId="0" applyFont="1"/>
    <xf numFmtId="0" fontId="2" fillId="2" borderId="0" xfId="0" applyFont="1" applyFill="1"/>
    <xf numFmtId="0" fontId="4" fillId="2" borderId="0" xfId="0" applyFont="1" applyFill="1"/>
    <xf numFmtId="0" fontId="5" fillId="2" borderId="0" xfId="0" applyFont="1" applyFill="1"/>
    <xf numFmtId="14" fontId="2" fillId="2" borderId="0" xfId="0" applyNumberFormat="1" applyFont="1" applyFill="1"/>
    <xf numFmtId="10" fontId="13" fillId="0" borderId="0" xfId="1" applyNumberFormat="1" applyBorder="1" applyProtection="1"/>
    <xf numFmtId="172" fontId="2" fillId="0" borderId="0" xfId="0" applyNumberFormat="1" applyFont="1"/>
    <xf numFmtId="172" fontId="2" fillId="0" borderId="5" xfId="0" applyNumberFormat="1" applyFont="1" applyBorder="1" applyAlignment="1">
      <alignment horizontal="center"/>
    </xf>
    <xf numFmtId="0" fontId="15" fillId="0" borderId="0" xfId="0" applyFont="1"/>
    <xf numFmtId="172" fontId="1" fillId="0" borderId="0" xfId="0" applyNumberFormat="1" applyFont="1"/>
    <xf numFmtId="0" fontId="19" fillId="0" borderId="0" xfId="0" applyFont="1"/>
    <xf numFmtId="0" fontId="22" fillId="0" borderId="0" xfId="0" applyFont="1"/>
    <xf numFmtId="0" fontId="23" fillId="0" borderId="0" xfId="0" applyFont="1"/>
    <xf numFmtId="165" fontId="24" fillId="0" borderId="5" xfId="0" applyNumberFormat="1" applyFont="1" applyBorder="1" applyAlignment="1">
      <alignment horizontal="center" vertical="center" wrapText="1"/>
    </xf>
    <xf numFmtId="0" fontId="22" fillId="3" borderId="0" xfId="0" applyFont="1" applyFill="1"/>
    <xf numFmtId="0" fontId="24" fillId="0" borderId="0" xfId="0" applyFont="1"/>
    <xf numFmtId="0" fontId="23" fillId="9" borderId="13" xfId="0" applyFont="1" applyFill="1" applyBorder="1" applyProtection="1">
      <protection locked="0"/>
    </xf>
    <xf numFmtId="166" fontId="23" fillId="9" borderId="4" xfId="0" applyNumberFormat="1" applyFont="1" applyFill="1" applyBorder="1" applyAlignment="1" applyProtection="1">
      <alignment horizontal="center"/>
      <protection locked="0"/>
    </xf>
    <xf numFmtId="166" fontId="23" fillId="9" borderId="13" xfId="0" applyNumberFormat="1" applyFont="1" applyFill="1" applyBorder="1" applyAlignment="1" applyProtection="1">
      <alignment horizontal="center"/>
      <protection locked="0"/>
    </xf>
    <xf numFmtId="0" fontId="23" fillId="9" borderId="4" xfId="0" applyFont="1" applyFill="1" applyBorder="1" applyProtection="1">
      <protection locked="0"/>
    </xf>
    <xf numFmtId="0" fontId="22" fillId="8" borderId="0" xfId="0" applyFont="1" applyFill="1" applyProtection="1">
      <protection locked="0"/>
    </xf>
    <xf numFmtId="0" fontId="23" fillId="9" borderId="13" xfId="0" applyFont="1" applyFill="1" applyBorder="1" applyAlignment="1" applyProtection="1">
      <alignment horizontal="left"/>
      <protection locked="0"/>
    </xf>
    <xf numFmtId="165" fontId="23" fillId="10" borderId="14" xfId="0" applyNumberFormat="1" applyFont="1" applyFill="1" applyBorder="1" applyAlignment="1" applyProtection="1">
      <alignment horizontal="center"/>
      <protection locked="0"/>
    </xf>
    <xf numFmtId="165" fontId="23" fillId="10" borderId="13" xfId="0" applyNumberFormat="1" applyFont="1" applyFill="1" applyBorder="1" applyAlignment="1" applyProtection="1">
      <alignment horizontal="center"/>
      <protection locked="0"/>
    </xf>
    <xf numFmtId="165" fontId="23" fillId="10" borderId="8" xfId="0" applyNumberFormat="1" applyFont="1" applyFill="1" applyBorder="1" applyAlignment="1" applyProtection="1">
      <alignment horizontal="center"/>
      <protection locked="0"/>
    </xf>
    <xf numFmtId="0" fontId="23" fillId="9" borderId="13" xfId="0" applyFont="1" applyFill="1" applyBorder="1" applyAlignment="1" applyProtection="1">
      <alignment wrapText="1"/>
      <protection locked="0"/>
    </xf>
    <xf numFmtId="2" fontId="23" fillId="9" borderId="4" xfId="0" applyNumberFormat="1" applyFont="1" applyFill="1" applyBorder="1" applyAlignment="1" applyProtection="1">
      <alignment horizontal="center"/>
      <protection locked="0"/>
    </xf>
    <xf numFmtId="2" fontId="23" fillId="9" borderId="13" xfId="0" applyNumberFormat="1" applyFont="1" applyFill="1" applyBorder="1" applyAlignment="1" applyProtection="1">
      <alignment horizontal="center"/>
      <protection locked="0"/>
    </xf>
    <xf numFmtId="0" fontId="22" fillId="8" borderId="13" xfId="0" applyFont="1" applyFill="1" applyBorder="1" applyProtection="1">
      <protection locked="0"/>
    </xf>
    <xf numFmtId="0" fontId="31" fillId="9" borderId="4" xfId="0" applyFont="1" applyFill="1" applyBorder="1" applyProtection="1">
      <protection locked="0"/>
    </xf>
    <xf numFmtId="1" fontId="31" fillId="9" borderId="4" xfId="0" applyNumberFormat="1" applyFont="1" applyFill="1" applyBorder="1" applyAlignment="1" applyProtection="1">
      <alignment horizontal="center"/>
      <protection locked="0"/>
    </xf>
    <xf numFmtId="0" fontId="31" fillId="9" borderId="4" xfId="0" applyFont="1" applyFill="1" applyBorder="1" applyAlignment="1" applyProtection="1">
      <alignment horizontal="center"/>
      <protection locked="0"/>
    </xf>
    <xf numFmtId="0" fontId="31" fillId="9" borderId="13" xfId="0" applyFont="1" applyFill="1" applyBorder="1" applyAlignment="1" applyProtection="1">
      <alignment horizontal="center"/>
      <protection locked="0"/>
    </xf>
    <xf numFmtId="0" fontId="31" fillId="9" borderId="8" xfId="0" applyFont="1" applyFill="1" applyBorder="1" applyAlignment="1" applyProtection="1">
      <alignment horizontal="center"/>
      <protection locked="0"/>
    </xf>
    <xf numFmtId="165" fontId="31" fillId="10" borderId="13" xfId="0" applyNumberFormat="1" applyFont="1" applyFill="1" applyBorder="1" applyAlignment="1" applyProtection="1">
      <alignment horizontal="center"/>
      <protection locked="0"/>
    </xf>
    <xf numFmtId="165" fontId="31" fillId="10" borderId="8" xfId="0" applyNumberFormat="1" applyFont="1" applyFill="1" applyBorder="1" applyAlignment="1" applyProtection="1">
      <alignment horizontal="center"/>
      <protection locked="0"/>
    </xf>
    <xf numFmtId="0" fontId="4" fillId="8" borderId="0" xfId="0" applyFont="1" applyFill="1" applyAlignment="1" applyProtection="1">
      <alignment horizontal="left"/>
      <protection locked="0"/>
    </xf>
    <xf numFmtId="3" fontId="12" fillId="9" borderId="5" xfId="0" applyNumberFormat="1" applyFont="1" applyFill="1" applyBorder="1" applyAlignment="1" applyProtection="1">
      <alignment horizontal="left"/>
      <protection locked="0"/>
    </xf>
    <xf numFmtId="3" fontId="12" fillId="9" borderId="7" xfId="0" applyNumberFormat="1" applyFont="1" applyFill="1" applyBorder="1" applyAlignment="1" applyProtection="1">
      <alignment horizontal="left"/>
      <protection locked="0"/>
    </xf>
    <xf numFmtId="0" fontId="36" fillId="0" borderId="0" xfId="0" applyFont="1"/>
    <xf numFmtId="168" fontId="22" fillId="0" borderId="0" xfId="0" applyNumberFormat="1" applyFont="1" applyAlignment="1">
      <alignment vertical="top"/>
    </xf>
    <xf numFmtId="0" fontId="37" fillId="0" borderId="0" xfId="0" applyFont="1"/>
    <xf numFmtId="0" fontId="24" fillId="0" borderId="5" xfId="0" applyFont="1" applyBorder="1" applyAlignment="1">
      <alignment horizontal="center"/>
    </xf>
    <xf numFmtId="168" fontId="24" fillId="0" borderId="5" xfId="0" applyNumberFormat="1" applyFont="1" applyBorder="1" applyAlignment="1">
      <alignment vertical="top"/>
    </xf>
    <xf numFmtId="0" fontId="24" fillId="0" borderId="5" xfId="0" applyFont="1" applyBorder="1" applyAlignment="1">
      <alignment vertical="top"/>
    </xf>
    <xf numFmtId="169" fontId="24" fillId="7" borderId="5" xfId="0" applyNumberFormat="1" applyFont="1" applyFill="1" applyBorder="1" applyAlignment="1">
      <alignment horizontal="right" vertical="top"/>
    </xf>
    <xf numFmtId="0" fontId="22" fillId="0" borderId="5" xfId="0" applyFont="1" applyBorder="1"/>
    <xf numFmtId="168" fontId="22" fillId="0" borderId="5" xfId="0" applyNumberFormat="1" applyFont="1" applyBorder="1" applyAlignment="1">
      <alignment vertical="top" wrapText="1"/>
    </xf>
    <xf numFmtId="0" fontId="24" fillId="3" borderId="4" xfId="0" applyFont="1" applyFill="1" applyBorder="1" applyAlignment="1">
      <alignment vertical="top"/>
    </xf>
    <xf numFmtId="0" fontId="22" fillId="0" borderId="5" xfId="0" applyFont="1" applyBorder="1" applyAlignment="1">
      <alignment horizontal="left" vertical="top"/>
    </xf>
    <xf numFmtId="0" fontId="32" fillId="0" borderId="0" xfId="0" applyFont="1"/>
    <xf numFmtId="168" fontId="24" fillId="7" borderId="5" xfId="0" applyNumberFormat="1" applyFont="1" applyFill="1" applyBorder="1" applyAlignment="1">
      <alignment horizontal="right" vertical="top"/>
    </xf>
    <xf numFmtId="0" fontId="19" fillId="3" borderId="4" xfId="0" applyFont="1" applyFill="1" applyBorder="1" applyAlignment="1">
      <alignment horizontal="left" vertical="top" wrapText="1"/>
    </xf>
    <xf numFmtId="168" fontId="22" fillId="0" borderId="5" xfId="0" applyNumberFormat="1" applyFont="1" applyBorder="1" applyAlignment="1">
      <alignment vertical="top"/>
    </xf>
    <xf numFmtId="2" fontId="20" fillId="7" borderId="5" xfId="0" applyNumberFormat="1" applyFont="1" applyFill="1" applyBorder="1" applyAlignment="1">
      <alignment horizontal="right" vertical="top"/>
    </xf>
    <xf numFmtId="173" fontId="22" fillId="0" borderId="0" xfId="0" applyNumberFormat="1" applyFont="1" applyAlignment="1">
      <alignment horizontal="right"/>
    </xf>
    <xf numFmtId="169" fontId="39" fillId="0" borderId="0" xfId="0" applyNumberFormat="1" applyFont="1" applyAlignment="1">
      <alignment horizontal="right"/>
    </xf>
    <xf numFmtId="0" fontId="22" fillId="0" borderId="5" xfId="0" applyFont="1" applyBorder="1" applyAlignment="1">
      <alignment vertical="center"/>
    </xf>
    <xf numFmtId="9" fontId="22" fillId="7" borderId="5" xfId="0" applyNumberFormat="1" applyFont="1" applyFill="1" applyBorder="1"/>
    <xf numFmtId="10" fontId="22" fillId="7" borderId="5" xfId="0" applyNumberFormat="1" applyFont="1" applyFill="1" applyBorder="1"/>
    <xf numFmtId="0" fontId="22" fillId="0" borderId="0" xfId="0" applyFont="1" applyAlignment="1">
      <alignment vertical="top" wrapText="1"/>
    </xf>
    <xf numFmtId="0" fontId="24" fillId="0" borderId="5" xfId="0" applyFont="1" applyBorder="1"/>
    <xf numFmtId="0" fontId="22" fillId="0" borderId="12" xfId="0" applyFont="1" applyBorder="1" applyAlignment="1">
      <alignment horizontal="center"/>
    </xf>
    <xf numFmtId="0" fontId="22" fillId="0" borderId="5" xfId="0" applyFont="1" applyBorder="1" applyAlignment="1">
      <alignment horizontal="center"/>
    </xf>
    <xf numFmtId="175" fontId="22" fillId="0" borderId="0" xfId="0" applyNumberFormat="1" applyFont="1"/>
    <xf numFmtId="172" fontId="23" fillId="0" borderId="0" xfId="0" applyNumberFormat="1" applyFont="1"/>
    <xf numFmtId="172" fontId="22" fillId="0" borderId="0" xfId="0" applyNumberFormat="1" applyFont="1"/>
    <xf numFmtId="172" fontId="23" fillId="0" borderId="10" xfId="0" applyNumberFormat="1" applyFont="1" applyBorder="1"/>
    <xf numFmtId="0" fontId="19" fillId="0" borderId="0" xfId="0" applyFont="1" applyAlignment="1">
      <alignment vertical="top"/>
    </xf>
    <xf numFmtId="0" fontId="22" fillId="0" borderId="0" xfId="0" applyFont="1" applyAlignment="1">
      <alignment horizontal="center"/>
    </xf>
    <xf numFmtId="165" fontId="22" fillId="4" borderId="5" xfId="0" applyNumberFormat="1" applyFont="1" applyFill="1" applyBorder="1" applyAlignment="1">
      <alignment horizontal="center" vertical="center" wrapText="1"/>
    </xf>
    <xf numFmtId="165" fontId="22" fillId="3" borderId="13" xfId="0" applyNumberFormat="1" applyFont="1" applyFill="1" applyBorder="1" applyAlignment="1">
      <alignment horizontal="center" vertical="center" wrapText="1"/>
    </xf>
    <xf numFmtId="37" fontId="22" fillId="4" borderId="5" xfId="0" applyNumberFormat="1" applyFont="1" applyFill="1" applyBorder="1" applyAlignment="1">
      <alignment horizontal="center" vertical="center" wrapText="1"/>
    </xf>
    <xf numFmtId="172" fontId="22" fillId="3" borderId="13" xfId="0" applyNumberFormat="1" applyFont="1" applyFill="1" applyBorder="1"/>
    <xf numFmtId="172" fontId="22" fillId="3" borderId="6" xfId="0" applyNumberFormat="1" applyFont="1" applyFill="1" applyBorder="1"/>
    <xf numFmtId="167" fontId="22" fillId="3" borderId="6" xfId="0" applyNumberFormat="1" applyFont="1" applyFill="1" applyBorder="1"/>
    <xf numFmtId="0" fontId="36" fillId="3" borderId="18" xfId="0" applyFont="1" applyFill="1" applyBorder="1"/>
    <xf numFmtId="0" fontId="22" fillId="3" borderId="19" xfId="0" applyFont="1" applyFill="1" applyBorder="1"/>
    <xf numFmtId="0" fontId="22" fillId="3" borderId="20" xfId="0" applyFont="1" applyFill="1" applyBorder="1"/>
    <xf numFmtId="0" fontId="36" fillId="3" borderId="21" xfId="0" applyFont="1" applyFill="1" applyBorder="1"/>
    <xf numFmtId="0" fontId="22" fillId="3" borderId="22" xfId="0" applyFont="1" applyFill="1" applyBorder="1"/>
    <xf numFmtId="9" fontId="22" fillId="0" borderId="0" xfId="1" applyFont="1" applyBorder="1" applyProtection="1"/>
    <xf numFmtId="0" fontId="22" fillId="3" borderId="21" xfId="0" applyFont="1" applyFill="1" applyBorder="1"/>
    <xf numFmtId="0" fontId="43" fillId="3" borderId="0" xfId="0" applyFont="1" applyFill="1" applyAlignment="1">
      <alignment wrapText="1"/>
    </xf>
    <xf numFmtId="0" fontId="24" fillId="3" borderId="21" xfId="0" applyFont="1" applyFill="1" applyBorder="1" applyAlignment="1">
      <alignment horizontal="left"/>
    </xf>
    <xf numFmtId="0" fontId="22" fillId="3" borderId="22" xfId="0" applyFont="1" applyFill="1" applyBorder="1" applyAlignment="1">
      <alignment horizontal="center"/>
    </xf>
    <xf numFmtId="0" fontId="29" fillId="3" borderId="21" xfId="0" applyFont="1" applyFill="1" applyBorder="1" applyAlignment="1">
      <alignment horizontal="right"/>
    </xf>
    <xf numFmtId="0" fontId="22" fillId="3" borderId="29" xfId="0" applyFont="1" applyFill="1" applyBorder="1" applyAlignment="1">
      <alignment horizontal="left"/>
    </xf>
    <xf numFmtId="172" fontId="22" fillId="3" borderId="23" xfId="0" applyNumberFormat="1" applyFont="1" applyFill="1" applyBorder="1"/>
    <xf numFmtId="0" fontId="24" fillId="3" borderId="29" xfId="0" applyFont="1" applyFill="1" applyBorder="1"/>
    <xf numFmtId="167" fontId="22" fillId="3" borderId="13" xfId="0" applyNumberFormat="1" applyFont="1" applyFill="1" applyBorder="1"/>
    <xf numFmtId="0" fontId="22" fillId="3" borderId="29" xfId="0" applyFont="1" applyFill="1" applyBorder="1"/>
    <xf numFmtId="167" fontId="22" fillId="3" borderId="30" xfId="0" applyNumberFormat="1" applyFont="1" applyFill="1" applyBorder="1"/>
    <xf numFmtId="167" fontId="22" fillId="3" borderId="24" xfId="0" applyNumberFormat="1" applyFont="1" applyFill="1" applyBorder="1"/>
    <xf numFmtId="0" fontId="22" fillId="3" borderId="21" xfId="0" applyFont="1" applyFill="1" applyBorder="1" applyAlignment="1">
      <alignment horizontal="left"/>
    </xf>
    <xf numFmtId="0" fontId="24" fillId="3" borderId="21" xfId="0" applyFont="1" applyFill="1" applyBorder="1"/>
    <xf numFmtId="167" fontId="22" fillId="4" borderId="25" xfId="0" applyNumberFormat="1" applyFont="1" applyFill="1" applyBorder="1"/>
    <xf numFmtId="167" fontId="22" fillId="3" borderId="0" xfId="0" applyNumberFormat="1" applyFont="1" applyFill="1"/>
    <xf numFmtId="172" fontId="22" fillId="3" borderId="0" xfId="0" applyNumberFormat="1" applyFont="1" applyFill="1"/>
    <xf numFmtId="0" fontId="22" fillId="0" borderId="26" xfId="0" applyFont="1" applyBorder="1" applyAlignment="1">
      <alignment horizontal="left"/>
    </xf>
    <xf numFmtId="9" fontId="22" fillId="3" borderId="27" xfId="0" applyNumberFormat="1" applyFont="1" applyFill="1" applyBorder="1" applyAlignment="1">
      <alignment horizontal="center"/>
    </xf>
    <xf numFmtId="0" fontId="22" fillId="3" borderId="28" xfId="0" applyFont="1" applyFill="1" applyBorder="1"/>
    <xf numFmtId="0" fontId="36" fillId="3" borderId="1" xfId="0" applyFont="1" applyFill="1" applyBorder="1"/>
    <xf numFmtId="0" fontId="22" fillId="3" borderId="2" xfId="0" applyFont="1" applyFill="1" applyBorder="1"/>
    <xf numFmtId="0" fontId="22" fillId="3" borderId="3" xfId="0" applyFont="1" applyFill="1" applyBorder="1"/>
    <xf numFmtId="0" fontId="40" fillId="3" borderId="13" xfId="0" applyFont="1" applyFill="1" applyBorder="1"/>
    <xf numFmtId="165" fontId="36" fillId="3" borderId="4" xfId="0" applyNumberFormat="1" applyFont="1" applyFill="1" applyBorder="1"/>
    <xf numFmtId="0" fontId="22" fillId="3" borderId="6" xfId="0" applyFont="1" applyFill="1" applyBorder="1"/>
    <xf numFmtId="0" fontId="41" fillId="3" borderId="13" xfId="0" applyFont="1" applyFill="1" applyBorder="1"/>
    <xf numFmtId="0" fontId="22" fillId="3" borderId="4" xfId="0" applyFont="1" applyFill="1" applyBorder="1" applyAlignment="1">
      <alignment horizontal="center"/>
    </xf>
    <xf numFmtId="0" fontId="42" fillId="3" borderId="5" xfId="0" applyFont="1" applyFill="1" applyBorder="1" applyAlignment="1">
      <alignment horizontal="center"/>
    </xf>
    <xf numFmtId="0" fontId="24" fillId="3" borderId="4" xfId="0" applyFont="1" applyFill="1" applyBorder="1" applyAlignment="1">
      <alignment horizontal="left"/>
    </xf>
    <xf numFmtId="0" fontId="29" fillId="3" borderId="4" xfId="0" applyFont="1" applyFill="1" applyBorder="1" applyAlignment="1">
      <alignment horizontal="right"/>
    </xf>
    <xf numFmtId="172" fontId="22" fillId="4" borderId="5" xfId="0" applyNumberFormat="1" applyFont="1" applyFill="1" applyBorder="1"/>
    <xf numFmtId="0" fontId="43" fillId="13" borderId="45" xfId="0" applyFont="1" applyFill="1" applyBorder="1" applyAlignment="1">
      <alignment horizontal="left" vertical="top" wrapText="1"/>
    </xf>
    <xf numFmtId="0" fontId="19" fillId="3" borderId="4" xfId="0" applyFont="1" applyFill="1" applyBorder="1" applyAlignment="1">
      <alignment horizontal="left" wrapText="1"/>
    </xf>
    <xf numFmtId="172" fontId="22" fillId="3" borderId="5" xfId="0" applyNumberFormat="1" applyFont="1" applyFill="1" applyBorder="1"/>
    <xf numFmtId="0" fontId="41" fillId="13" borderId="47" xfId="0" applyFont="1" applyFill="1" applyBorder="1" applyAlignment="1">
      <alignment wrapText="1"/>
    </xf>
    <xf numFmtId="0" fontId="22" fillId="3" borderId="4" xfId="0" applyFont="1" applyFill="1" applyBorder="1" applyAlignment="1">
      <alignment horizontal="left" wrapText="1"/>
    </xf>
    <xf numFmtId="0" fontId="43" fillId="13" borderId="47" xfId="0" applyFont="1" applyFill="1" applyBorder="1" applyAlignment="1">
      <alignment wrapText="1"/>
    </xf>
    <xf numFmtId="0" fontId="43" fillId="13" borderId="47" xfId="0" applyFont="1" applyFill="1" applyBorder="1" applyAlignment="1">
      <alignment horizontal="left" vertical="top" wrapText="1"/>
    </xf>
    <xf numFmtId="172" fontId="22" fillId="3" borderId="14" xfId="0" applyNumberFormat="1" applyFont="1" applyFill="1" applyBorder="1"/>
    <xf numFmtId="0" fontId="20" fillId="7" borderId="5" xfId="0" applyFont="1" applyFill="1" applyBorder="1" applyAlignment="1">
      <alignment wrapText="1"/>
    </xf>
    <xf numFmtId="172" fontId="22" fillId="7" borderId="5" xfId="0" applyNumberFormat="1" applyFont="1" applyFill="1" applyBorder="1"/>
    <xf numFmtId="0" fontId="19" fillId="3" borderId="4" xfId="0" applyFont="1" applyFill="1" applyBorder="1" applyAlignment="1">
      <alignment wrapText="1"/>
    </xf>
    <xf numFmtId="172" fontId="22" fillId="4" borderId="13" xfId="0" applyNumberFormat="1" applyFont="1" applyFill="1" applyBorder="1"/>
    <xf numFmtId="0" fontId="20" fillId="3" borderId="4" xfId="0" applyFont="1" applyFill="1" applyBorder="1" applyAlignment="1">
      <alignment wrapText="1"/>
    </xf>
    <xf numFmtId="0" fontId="24" fillId="7" borderId="5" xfId="0" applyFont="1" applyFill="1" applyBorder="1" applyAlignment="1">
      <alignment wrapText="1"/>
    </xf>
    <xf numFmtId="0" fontId="22" fillId="3" borderId="4" xfId="0" applyFont="1" applyFill="1" applyBorder="1" applyAlignment="1">
      <alignment wrapText="1"/>
    </xf>
    <xf numFmtId="0" fontId="24" fillId="3" borderId="4" xfId="0" applyFont="1" applyFill="1" applyBorder="1" applyAlignment="1">
      <alignment wrapText="1"/>
    </xf>
    <xf numFmtId="0" fontId="41" fillId="13" borderId="47" xfId="0" applyFont="1" applyFill="1" applyBorder="1"/>
    <xf numFmtId="172" fontId="22" fillId="3" borderId="4" xfId="0" applyNumberFormat="1" applyFont="1" applyFill="1" applyBorder="1"/>
    <xf numFmtId="169" fontId="22" fillId="7" borderId="5" xfId="0" applyNumberFormat="1" applyFont="1" applyFill="1" applyBorder="1"/>
    <xf numFmtId="0" fontId="22" fillId="3" borderId="4" xfId="0" applyFont="1" applyFill="1" applyBorder="1"/>
    <xf numFmtId="0" fontId="44" fillId="9" borderId="47" xfId="0" applyFont="1" applyFill="1" applyBorder="1" applyAlignment="1">
      <alignment wrapText="1"/>
    </xf>
    <xf numFmtId="0" fontId="22" fillId="3" borderId="4" xfId="0" applyFont="1" applyFill="1" applyBorder="1" applyAlignment="1">
      <alignment horizontal="left"/>
    </xf>
    <xf numFmtId="0" fontId="43" fillId="13" borderId="47" xfId="0" applyFont="1" applyFill="1" applyBorder="1"/>
    <xf numFmtId="0" fontId="22" fillId="3" borderId="9" xfId="0" applyFont="1" applyFill="1" applyBorder="1" applyAlignment="1">
      <alignment horizontal="left"/>
    </xf>
    <xf numFmtId="0" fontId="22" fillId="3" borderId="10" xfId="0" applyFont="1" applyFill="1" applyBorder="1"/>
    <xf numFmtId="9" fontId="22" fillId="3" borderId="11" xfId="0" applyNumberFormat="1" applyFont="1" applyFill="1" applyBorder="1" applyAlignment="1">
      <alignment horizontal="center"/>
    </xf>
    <xf numFmtId="0" fontId="41" fillId="13" borderId="49" xfId="0" applyFont="1" applyFill="1" applyBorder="1"/>
    <xf numFmtId="0" fontId="19" fillId="15" borderId="0" xfId="0" applyFont="1" applyFill="1"/>
    <xf numFmtId="44" fontId="19" fillId="15" borderId="0" xfId="0" applyNumberFormat="1" applyFont="1" applyFill="1"/>
    <xf numFmtId="0" fontId="21" fillId="12" borderId="33" xfId="0" applyFont="1" applyFill="1" applyBorder="1" applyAlignment="1">
      <alignment wrapText="1"/>
    </xf>
    <xf numFmtId="0" fontId="20" fillId="12" borderId="34" xfId="0" applyFont="1" applyFill="1" applyBorder="1" applyAlignment="1">
      <alignment horizontal="center" wrapText="1"/>
    </xf>
    <xf numFmtId="0" fontId="20" fillId="12" borderId="35" xfId="0" applyFont="1" applyFill="1" applyBorder="1" applyAlignment="1">
      <alignment horizontal="center" wrapText="1"/>
    </xf>
    <xf numFmtId="0" fontId="19" fillId="15" borderId="0" xfId="0" applyFont="1" applyFill="1" applyAlignment="1">
      <alignment wrapText="1"/>
    </xf>
    <xf numFmtId="0" fontId="19" fillId="0" borderId="0" xfId="0" applyFont="1" applyAlignment="1">
      <alignment wrapText="1"/>
    </xf>
    <xf numFmtId="0" fontId="19" fillId="0" borderId="36" xfId="0" applyFont="1" applyBorder="1"/>
    <xf numFmtId="44" fontId="19" fillId="0" borderId="37" xfId="2" applyFont="1" applyBorder="1" applyProtection="1"/>
    <xf numFmtId="0" fontId="19" fillId="0" borderId="37" xfId="0" applyFont="1" applyBorder="1"/>
    <xf numFmtId="0" fontId="19" fillId="0" borderId="38" xfId="0" applyFont="1" applyBorder="1"/>
    <xf numFmtId="9" fontId="13" fillId="0" borderId="37" xfId="1" applyBorder="1" applyAlignment="1" applyProtection="1">
      <alignment horizontal="right"/>
    </xf>
    <xf numFmtId="9" fontId="13" fillId="0" borderId="37" xfId="1" applyBorder="1" applyProtection="1"/>
    <xf numFmtId="9" fontId="19" fillId="0" borderId="38" xfId="0" applyNumberFormat="1" applyFont="1" applyBorder="1"/>
    <xf numFmtId="0" fontId="19" fillId="0" borderId="39" xfId="0" applyFont="1" applyBorder="1"/>
    <xf numFmtId="44" fontId="19" fillId="0" borderId="40" xfId="2" applyFont="1" applyBorder="1" applyAlignment="1" applyProtection="1">
      <alignment horizontal="right"/>
    </xf>
    <xf numFmtId="44" fontId="19" fillId="0" borderId="40" xfId="2" applyFont="1" applyFill="1" applyBorder="1" applyProtection="1"/>
    <xf numFmtId="44" fontId="19" fillId="0" borderId="41" xfId="2" applyFont="1" applyBorder="1" applyProtection="1"/>
    <xf numFmtId="0" fontId="22" fillId="3" borderId="13" xfId="0" applyFont="1" applyFill="1" applyBorder="1" applyAlignment="1">
      <alignment horizontal="left" wrapText="1"/>
    </xf>
    <xf numFmtId="0" fontId="19" fillId="3" borderId="13" xfId="0" applyFont="1" applyFill="1" applyBorder="1" applyAlignment="1">
      <alignment horizontal="left" wrapText="1"/>
    </xf>
    <xf numFmtId="172" fontId="22" fillId="7" borderId="13" xfId="0" applyNumberFormat="1" applyFont="1" applyFill="1" applyBorder="1"/>
    <xf numFmtId="175" fontId="22" fillId="3" borderId="13" xfId="0" applyNumberFormat="1" applyFont="1" applyFill="1" applyBorder="1"/>
    <xf numFmtId="0" fontId="20" fillId="7" borderId="5" xfId="0" applyFont="1" applyFill="1" applyBorder="1"/>
    <xf numFmtId="167" fontId="22" fillId="7" borderId="5" xfId="0" applyNumberFormat="1" applyFont="1" applyFill="1" applyBorder="1"/>
    <xf numFmtId="0" fontId="46" fillId="3" borderId="4" xfId="0" applyFont="1" applyFill="1" applyBorder="1"/>
    <xf numFmtId="167" fontId="47" fillId="3" borderId="0" xfId="0" applyNumberFormat="1" applyFont="1" applyFill="1"/>
    <xf numFmtId="167" fontId="48" fillId="3" borderId="6" xfId="0" applyNumberFormat="1" applyFont="1" applyFill="1" applyBorder="1"/>
    <xf numFmtId="0" fontId="22" fillId="3" borderId="9" xfId="0" applyFont="1" applyFill="1" applyBorder="1"/>
    <xf numFmtId="0" fontId="22" fillId="3" borderId="11" xfId="0" applyFont="1" applyFill="1" applyBorder="1"/>
    <xf numFmtId="0" fontId="41" fillId="14" borderId="49" xfId="0" applyFont="1" applyFill="1" applyBorder="1"/>
    <xf numFmtId="0" fontId="22" fillId="16" borderId="0" xfId="0" applyFont="1" applyFill="1" applyAlignment="1">
      <alignment horizontal="left"/>
    </xf>
    <xf numFmtId="0" fontId="19" fillId="3" borderId="4" xfId="0" applyFont="1" applyFill="1" applyBorder="1"/>
    <xf numFmtId="0" fontId="20" fillId="3" borderId="4" xfId="0" applyFont="1" applyFill="1" applyBorder="1"/>
    <xf numFmtId="172" fontId="22" fillId="3" borderId="8" xfId="0" applyNumberFormat="1" applyFont="1" applyFill="1" applyBorder="1"/>
    <xf numFmtId="172" fontId="22" fillId="4" borderId="8" xfId="0" applyNumberFormat="1" applyFont="1" applyFill="1" applyBorder="1"/>
    <xf numFmtId="0" fontId="20" fillId="3" borderId="13" xfId="0" applyFont="1" applyFill="1" applyBorder="1" applyAlignment="1">
      <alignment wrapText="1"/>
    </xf>
    <xf numFmtId="0" fontId="41" fillId="9" borderId="46" xfId="0" applyFont="1" applyFill="1" applyBorder="1" applyAlignment="1" applyProtection="1">
      <alignment horizontal="left" vertical="top" wrapText="1"/>
      <protection locked="0"/>
    </xf>
    <xf numFmtId="0" fontId="41" fillId="9" borderId="48" xfId="0" applyFont="1" applyFill="1" applyBorder="1" applyAlignment="1" applyProtection="1">
      <alignment wrapText="1"/>
      <protection locked="0"/>
    </xf>
    <xf numFmtId="0" fontId="41" fillId="9" borderId="48" xfId="0" applyFont="1" applyFill="1" applyBorder="1" applyAlignment="1" applyProtection="1">
      <alignment horizontal="left" vertical="top" wrapText="1"/>
      <protection locked="0"/>
    </xf>
    <xf numFmtId="0" fontId="41" fillId="9" borderId="48" xfId="0" applyFont="1" applyFill="1" applyBorder="1" applyProtection="1">
      <protection locked="0"/>
    </xf>
    <xf numFmtId="0" fontId="45" fillId="8" borderId="48" xfId="0" applyFont="1" applyFill="1" applyBorder="1" applyAlignment="1" applyProtection="1">
      <alignment wrapText="1"/>
      <protection locked="0"/>
    </xf>
    <xf numFmtId="0" fontId="41" fillId="8" borderId="48" xfId="0" applyFont="1" applyFill="1" applyBorder="1" applyProtection="1">
      <protection locked="0"/>
    </xf>
    <xf numFmtId="0" fontId="41" fillId="8" borderId="50" xfId="0" applyFont="1" applyFill="1" applyBorder="1" applyProtection="1">
      <protection locked="0"/>
    </xf>
    <xf numFmtId="0" fontId="52" fillId="0" borderId="0" xfId="0" applyFont="1"/>
    <xf numFmtId="0" fontId="53" fillId="0" borderId="0" xfId="0" applyFont="1"/>
    <xf numFmtId="0" fontId="54" fillId="0" borderId="0" xfId="0" applyFont="1"/>
    <xf numFmtId="0" fontId="57" fillId="0" borderId="0" xfId="0" applyFont="1"/>
    <xf numFmtId="0" fontId="58" fillId="0" borderId="0" xfId="0" applyFont="1"/>
    <xf numFmtId="0" fontId="42" fillId="3" borderId="21" xfId="0" applyFont="1" applyFill="1" applyBorder="1" applyAlignment="1">
      <alignment horizontal="left"/>
    </xf>
    <xf numFmtId="165" fontId="42" fillId="4" borderId="5" xfId="0" applyNumberFormat="1" applyFont="1" applyFill="1" applyBorder="1" applyAlignment="1">
      <alignment horizontal="center" vertical="center" wrapText="1"/>
    </xf>
    <xf numFmtId="0" fontId="41" fillId="3" borderId="22" xfId="0" applyFont="1" applyFill="1" applyBorder="1" applyAlignment="1">
      <alignment horizontal="center"/>
    </xf>
    <xf numFmtId="0" fontId="41" fillId="0" borderId="0" xfId="0" applyFont="1" applyAlignment="1">
      <alignment horizontal="center"/>
    </xf>
    <xf numFmtId="0" fontId="49" fillId="3" borderId="21" xfId="0" applyFont="1" applyFill="1" applyBorder="1" applyAlignment="1">
      <alignment horizontal="right"/>
    </xf>
    <xf numFmtId="37" fontId="41" fillId="4" borderId="5" xfId="0" applyNumberFormat="1" applyFont="1" applyFill="1" applyBorder="1" applyAlignment="1">
      <alignment horizontal="center" vertical="center" wrapText="1"/>
    </xf>
    <xf numFmtId="165" fontId="41" fillId="3" borderId="13" xfId="0" applyNumberFormat="1" applyFont="1" applyFill="1" applyBorder="1" applyAlignment="1">
      <alignment horizontal="center" vertical="center" wrapText="1"/>
    </xf>
    <xf numFmtId="0" fontId="40" fillId="3" borderId="21" xfId="0" applyFont="1" applyFill="1" applyBorder="1" applyAlignment="1">
      <alignment horizontal="left" wrapText="1"/>
    </xf>
    <xf numFmtId="167" fontId="41" fillId="3" borderId="13" xfId="0" applyNumberFormat="1" applyFont="1" applyFill="1" applyBorder="1"/>
    <xf numFmtId="0" fontId="41" fillId="3" borderId="22" xfId="0" applyFont="1" applyFill="1" applyBorder="1"/>
    <xf numFmtId="0" fontId="41" fillId="0" borderId="0" xfId="0" applyFont="1"/>
    <xf numFmtId="172" fontId="41" fillId="3" borderId="13" xfId="0" applyNumberFormat="1" applyFont="1" applyFill="1" applyBorder="1"/>
    <xf numFmtId="0" fontId="41" fillId="3" borderId="21" xfId="0" applyFont="1" applyFill="1" applyBorder="1" applyAlignment="1">
      <alignment horizontal="left" wrapText="1"/>
    </xf>
    <xf numFmtId="172" fontId="41" fillId="3" borderId="23" xfId="0" applyNumberFormat="1" applyFont="1" applyFill="1" applyBorder="1"/>
    <xf numFmtId="0" fontId="50" fillId="3" borderId="21" xfId="0" applyFont="1" applyFill="1" applyBorder="1"/>
    <xf numFmtId="0" fontId="40" fillId="3" borderId="21" xfId="0" applyFont="1" applyFill="1" applyBorder="1"/>
    <xf numFmtId="0" fontId="40" fillId="3" borderId="21" xfId="0" applyFont="1" applyFill="1" applyBorder="1" applyAlignment="1">
      <alignment horizontal="left"/>
    </xf>
    <xf numFmtId="169" fontId="41" fillId="3" borderId="13" xfId="0" applyNumberFormat="1" applyFont="1" applyFill="1" applyBorder="1"/>
    <xf numFmtId="0" fontId="41" fillId="3" borderId="21" xfId="0" applyFont="1" applyFill="1" applyBorder="1" applyAlignment="1">
      <alignment horizontal="left"/>
    </xf>
    <xf numFmtId="167" fontId="41" fillId="3" borderId="24" xfId="0" applyNumberFormat="1" applyFont="1" applyFill="1" applyBorder="1"/>
    <xf numFmtId="0" fontId="41" fillId="3" borderId="21" xfId="0" applyFont="1" applyFill="1" applyBorder="1"/>
    <xf numFmtId="0" fontId="42" fillId="3" borderId="21" xfId="0" applyFont="1" applyFill="1" applyBorder="1"/>
    <xf numFmtId="172" fontId="41" fillId="3" borderId="6" xfId="0" applyNumberFormat="1" applyFont="1" applyFill="1" applyBorder="1"/>
    <xf numFmtId="167" fontId="41" fillId="3" borderId="25" xfId="0" applyNumberFormat="1" applyFont="1" applyFill="1" applyBorder="1"/>
    <xf numFmtId="0" fontId="51" fillId="3" borderId="0" xfId="0" applyFont="1" applyFill="1"/>
    <xf numFmtId="167" fontId="41" fillId="3" borderId="0" xfId="0" applyNumberFormat="1" applyFont="1" applyFill="1"/>
    <xf numFmtId="0" fontId="41" fillId="3" borderId="0" xfId="0" applyFont="1" applyFill="1"/>
    <xf numFmtId="172" fontId="41" fillId="3" borderId="0" xfId="0" applyNumberFormat="1" applyFont="1" applyFill="1"/>
    <xf numFmtId="0" fontId="41" fillId="0" borderId="26" xfId="0" applyFont="1" applyBorder="1" applyAlignment="1">
      <alignment horizontal="left" wrapText="1"/>
    </xf>
    <xf numFmtId="9" fontId="41" fillId="3" borderId="27" xfId="0" applyNumberFormat="1" applyFont="1" applyFill="1" applyBorder="1" applyAlignment="1">
      <alignment horizontal="center"/>
    </xf>
    <xf numFmtId="0" fontId="41" fillId="3" borderId="28" xfId="0" applyFont="1" applyFill="1" applyBorder="1"/>
    <xf numFmtId="0" fontId="24" fillId="0" borderId="36" xfId="0" applyFont="1" applyBorder="1" applyAlignment="1">
      <alignment vertical="top" wrapText="1"/>
    </xf>
    <xf numFmtId="9" fontId="24" fillId="0" borderId="37" xfId="1" applyFont="1" applyBorder="1" applyAlignment="1" applyProtection="1">
      <alignment horizontal="center" vertical="top"/>
    </xf>
    <xf numFmtId="9" fontId="24" fillId="0" borderId="38" xfId="1" applyFont="1" applyBorder="1" applyAlignment="1" applyProtection="1">
      <alignment horizontal="center" vertical="top"/>
    </xf>
    <xf numFmtId="0" fontId="29" fillId="0" borderId="39" xfId="0" applyFont="1" applyBorder="1" applyAlignment="1">
      <alignment vertical="top" wrapText="1"/>
    </xf>
    <xf numFmtId="9" fontId="29" fillId="0" borderId="40" xfId="1" applyFont="1" applyBorder="1" applyAlignment="1" applyProtection="1">
      <alignment horizontal="center" vertical="top"/>
    </xf>
    <xf numFmtId="9" fontId="29" fillId="0" borderId="41" xfId="1" applyFont="1" applyBorder="1" applyAlignment="1" applyProtection="1">
      <alignment horizontal="center" vertical="top"/>
    </xf>
    <xf numFmtId="0" fontId="24" fillId="0" borderId="0" xfId="0" applyFont="1" applyAlignment="1">
      <alignment wrapText="1"/>
    </xf>
    <xf numFmtId="9" fontId="24" fillId="0" borderId="0" xfId="1" applyFont="1" applyProtection="1"/>
    <xf numFmtId="0" fontId="24" fillId="0" borderId="36" xfId="0" applyFont="1" applyBorder="1" applyAlignment="1">
      <alignment horizontal="left"/>
    </xf>
    <xf numFmtId="0" fontId="32" fillId="0" borderId="0" xfId="0" applyFont="1" applyAlignment="1">
      <alignment horizontal="center"/>
    </xf>
    <xf numFmtId="0" fontId="29" fillId="0" borderId="39" xfId="0" applyFont="1" applyBorder="1" applyAlignment="1">
      <alignment wrapText="1"/>
    </xf>
    <xf numFmtId="9" fontId="29" fillId="0" borderId="40" xfId="1" applyFont="1" applyBorder="1" applyAlignment="1" applyProtection="1">
      <alignment horizontal="center"/>
    </xf>
    <xf numFmtId="9" fontId="29" fillId="0" borderId="41" xfId="1" applyFont="1" applyBorder="1" applyAlignment="1" applyProtection="1">
      <alignment horizontal="center"/>
    </xf>
    <xf numFmtId="0" fontId="23" fillId="9" borderId="9" xfId="0" applyFont="1" applyFill="1" applyBorder="1" applyAlignment="1" applyProtection="1">
      <alignment wrapText="1"/>
      <protection locked="0"/>
    </xf>
    <xf numFmtId="166" fontId="23" fillId="9" borderId="9" xfId="0" applyNumberFormat="1" applyFont="1" applyFill="1" applyBorder="1" applyAlignment="1" applyProtection="1">
      <alignment horizontal="center"/>
      <protection locked="0"/>
    </xf>
    <xf numFmtId="166" fontId="23" fillId="9" borderId="8" xfId="0" applyNumberFormat="1" applyFont="1" applyFill="1" applyBorder="1" applyAlignment="1" applyProtection="1">
      <alignment horizontal="center"/>
      <protection locked="0"/>
    </xf>
    <xf numFmtId="0" fontId="31" fillId="9" borderId="9" xfId="0" applyFont="1" applyFill="1" applyBorder="1" applyProtection="1">
      <protection locked="0"/>
    </xf>
    <xf numFmtId="1" fontId="31" fillId="9" borderId="9" xfId="0" applyNumberFormat="1" applyFont="1" applyFill="1" applyBorder="1" applyAlignment="1" applyProtection="1">
      <alignment horizontal="center"/>
      <protection locked="0"/>
    </xf>
    <xf numFmtId="0" fontId="31" fillId="9" borderId="9" xfId="0" applyFont="1" applyFill="1" applyBorder="1" applyAlignment="1" applyProtection="1">
      <alignment horizontal="center"/>
      <protection locked="0"/>
    </xf>
    <xf numFmtId="172" fontId="22" fillId="13" borderId="5" xfId="0" applyNumberFormat="1" applyFont="1" applyFill="1" applyBorder="1"/>
    <xf numFmtId="172" fontId="31" fillId="13" borderId="5" xfId="0" applyNumberFormat="1" applyFont="1" applyFill="1" applyBorder="1"/>
    <xf numFmtId="0" fontId="24" fillId="0" borderId="5" xfId="0" applyFont="1" applyBorder="1" applyAlignment="1">
      <alignment wrapText="1"/>
    </xf>
    <xf numFmtId="10" fontId="23" fillId="0" borderId="5" xfId="0" applyNumberFormat="1" applyFont="1" applyBorder="1" applyAlignment="1">
      <alignment horizontal="right"/>
    </xf>
    <xf numFmtId="0" fontId="22" fillId="0" borderId="5" xfId="0" applyFont="1" applyBorder="1" applyAlignment="1">
      <alignment vertical="top"/>
    </xf>
    <xf numFmtId="0" fontId="22" fillId="0" borderId="5" xfId="0" applyFont="1" applyBorder="1" applyAlignment="1">
      <alignment vertical="top" wrapText="1"/>
    </xf>
    <xf numFmtId="172" fontId="22" fillId="13" borderId="14" xfId="0" applyNumberFormat="1" applyFont="1" applyFill="1" applyBorder="1"/>
    <xf numFmtId="172" fontId="22" fillId="17" borderId="13" xfId="0" applyNumberFormat="1" applyFont="1" applyFill="1" applyBorder="1"/>
    <xf numFmtId="172" fontId="22" fillId="0" borderId="5" xfId="0" applyNumberFormat="1" applyFont="1" applyBorder="1"/>
    <xf numFmtId="175" fontId="22" fillId="13" borderId="5" xfId="0" applyNumberFormat="1" applyFont="1" applyFill="1" applyBorder="1"/>
    <xf numFmtId="172" fontId="22" fillId="18" borderId="5" xfId="0" applyNumberFormat="1" applyFont="1" applyFill="1" applyBorder="1"/>
    <xf numFmtId="172" fontId="22" fillId="0" borderId="14" xfId="0" applyNumberFormat="1" applyFont="1" applyBorder="1"/>
    <xf numFmtId="0" fontId="22" fillId="0" borderId="5" xfId="0" applyFont="1" applyBorder="1" applyAlignment="1">
      <alignment wrapText="1"/>
    </xf>
    <xf numFmtId="0" fontId="22" fillId="12" borderId="5" xfId="0" applyFont="1" applyFill="1" applyBorder="1" applyAlignment="1">
      <alignment horizontal="left" wrapText="1"/>
    </xf>
    <xf numFmtId="0" fontId="22" fillId="8" borderId="5" xfId="0" applyFont="1" applyFill="1" applyBorder="1" applyAlignment="1">
      <alignment horizontal="left" wrapText="1"/>
    </xf>
    <xf numFmtId="0" fontId="41" fillId="13" borderId="13" xfId="0" applyFont="1" applyFill="1" applyBorder="1" applyAlignment="1">
      <alignment horizontal="center" wrapText="1"/>
    </xf>
    <xf numFmtId="0" fontId="42" fillId="0" borderId="5" xfId="0" applyFont="1" applyBorder="1" applyAlignment="1">
      <alignment horizontal="center"/>
    </xf>
    <xf numFmtId="0" fontId="40" fillId="3" borderId="13" xfId="0" applyFont="1" applyFill="1" applyBorder="1" applyAlignment="1">
      <alignment wrapText="1"/>
    </xf>
    <xf numFmtId="0" fontId="41" fillId="3" borderId="13" xfId="0" applyFont="1" applyFill="1" applyBorder="1" applyAlignment="1">
      <alignment wrapText="1"/>
    </xf>
    <xf numFmtId="0" fontId="42" fillId="3" borderId="5" xfId="0" applyFont="1" applyFill="1" applyBorder="1" applyAlignment="1">
      <alignment horizontal="center" wrapText="1"/>
    </xf>
    <xf numFmtId="0" fontId="41" fillId="8" borderId="48" xfId="0" applyFont="1" applyFill="1" applyBorder="1" applyAlignment="1" applyProtection="1">
      <alignment wrapText="1"/>
      <protection locked="0"/>
    </xf>
    <xf numFmtId="0" fontId="41" fillId="9" borderId="50" xfId="0" applyFont="1" applyFill="1" applyBorder="1" applyAlignment="1" applyProtection="1">
      <alignment wrapText="1"/>
      <protection locked="0"/>
    </xf>
    <xf numFmtId="0" fontId="22" fillId="14" borderId="51" xfId="0" applyFont="1" applyFill="1" applyBorder="1" applyAlignment="1">
      <alignment horizontal="left"/>
    </xf>
    <xf numFmtId="44" fontId="19" fillId="14" borderId="52" xfId="2" applyFont="1" applyFill="1" applyBorder="1" applyProtection="1"/>
    <xf numFmtId="0" fontId="22" fillId="14" borderId="47" xfId="0" applyFont="1" applyFill="1" applyBorder="1" applyAlignment="1">
      <alignment horizontal="left"/>
    </xf>
    <xf numFmtId="44" fontId="19" fillId="14" borderId="48" xfId="2" applyFont="1" applyFill="1" applyBorder="1" applyProtection="1"/>
    <xf numFmtId="0" fontId="22" fillId="14" borderId="49" xfId="0" applyFont="1" applyFill="1" applyBorder="1" applyAlignment="1">
      <alignment horizontal="left"/>
    </xf>
    <xf numFmtId="44" fontId="19" fillId="0" borderId="48" xfId="2" applyFont="1" applyFill="1" applyBorder="1" applyProtection="1"/>
    <xf numFmtId="165" fontId="22" fillId="13" borderId="13" xfId="0" applyNumberFormat="1" applyFont="1" applyFill="1" applyBorder="1" applyAlignment="1">
      <alignment horizontal="center" vertical="center" wrapText="1"/>
    </xf>
    <xf numFmtId="0" fontId="19" fillId="0" borderId="36" xfId="0" applyFont="1" applyBorder="1" applyAlignment="1">
      <alignment wrapText="1"/>
    </xf>
    <xf numFmtId="165" fontId="22" fillId="19" borderId="5" xfId="0" applyNumberFormat="1" applyFont="1" applyFill="1" applyBorder="1" applyAlignment="1">
      <alignment horizontal="center" vertical="center" wrapText="1"/>
    </xf>
    <xf numFmtId="1" fontId="22" fillId="19" borderId="5" xfId="0" applyNumberFormat="1" applyFont="1" applyFill="1" applyBorder="1" applyAlignment="1">
      <alignment horizontal="center" vertical="center" wrapText="1"/>
    </xf>
    <xf numFmtId="37" fontId="22" fillId="19" borderId="5" xfId="0" applyNumberFormat="1" applyFont="1" applyFill="1" applyBorder="1" applyAlignment="1">
      <alignment horizontal="center" vertical="center" wrapText="1"/>
    </xf>
    <xf numFmtId="165" fontId="22" fillId="19" borderId="13" xfId="0" applyNumberFormat="1" applyFont="1" applyFill="1" applyBorder="1" applyAlignment="1">
      <alignment horizontal="center" vertical="center" wrapText="1"/>
    </xf>
    <xf numFmtId="165" fontId="22" fillId="18" borderId="5" xfId="0" applyNumberFormat="1" applyFont="1" applyFill="1" applyBorder="1" applyAlignment="1">
      <alignment horizontal="center" vertical="center" wrapText="1"/>
    </xf>
    <xf numFmtId="166" fontId="22" fillId="18" borderId="5" xfId="0" applyNumberFormat="1" applyFont="1" applyFill="1" applyBorder="1" applyAlignment="1">
      <alignment horizontal="center" vertical="center" wrapText="1"/>
    </xf>
    <xf numFmtId="176" fontId="22" fillId="18" borderId="5" xfId="0" applyNumberFormat="1" applyFont="1" applyFill="1" applyBorder="1" applyAlignment="1">
      <alignment horizontal="center" vertical="center" wrapText="1"/>
    </xf>
    <xf numFmtId="165" fontId="22" fillId="18" borderId="13" xfId="0" applyNumberFormat="1" applyFont="1" applyFill="1" applyBorder="1" applyAlignment="1">
      <alignment horizontal="center" vertical="center" wrapText="1"/>
    </xf>
    <xf numFmtId="166" fontId="22" fillId="19" borderId="5" xfId="0" applyNumberFormat="1" applyFont="1" applyFill="1" applyBorder="1" applyAlignment="1">
      <alignment horizontal="center" vertical="center" wrapText="1"/>
    </xf>
    <xf numFmtId="176" fontId="22" fillId="19" borderId="5" xfId="0" applyNumberFormat="1" applyFont="1" applyFill="1" applyBorder="1" applyAlignment="1">
      <alignment horizontal="center" vertical="center" wrapText="1"/>
    </xf>
    <xf numFmtId="0" fontId="41" fillId="13" borderId="14" xfId="0" applyFont="1" applyFill="1" applyBorder="1" applyAlignment="1">
      <alignment horizontal="center" wrapText="1"/>
    </xf>
    <xf numFmtId="0" fontId="41" fillId="13" borderId="8" xfId="0" applyFont="1" applyFill="1" applyBorder="1" applyAlignment="1">
      <alignment horizontal="center" wrapText="1"/>
    </xf>
    <xf numFmtId="0" fontId="19" fillId="14" borderId="51" xfId="0" applyFont="1" applyFill="1" applyBorder="1"/>
    <xf numFmtId="0" fontId="22" fillId="13" borderId="47" xfId="0" applyFont="1" applyFill="1" applyBorder="1" applyAlignment="1">
      <alignment horizontal="left"/>
    </xf>
    <xf numFmtId="0" fontId="22" fillId="13" borderId="49" xfId="0" applyFont="1" applyFill="1" applyBorder="1" applyAlignment="1">
      <alignment horizontal="left"/>
    </xf>
    <xf numFmtId="44" fontId="19" fillId="14" borderId="50" xfId="2" applyFont="1" applyFill="1" applyBorder="1" applyProtection="1"/>
    <xf numFmtId="0" fontId="41" fillId="13" borderId="53" xfId="0" applyFont="1" applyFill="1" applyBorder="1"/>
    <xf numFmtId="9" fontId="22" fillId="3" borderId="0" xfId="0" applyNumberFormat="1" applyFont="1" applyFill="1" applyAlignment="1">
      <alignment horizontal="center"/>
    </xf>
    <xf numFmtId="172" fontId="22" fillId="9" borderId="5" xfId="0" applyNumberFormat="1" applyFont="1" applyFill="1" applyBorder="1" applyProtection="1">
      <protection locked="0"/>
    </xf>
    <xf numFmtId="172" fontId="22" fillId="3" borderId="5" xfId="0" applyNumberFormat="1" applyFont="1" applyFill="1" applyBorder="1" applyProtection="1">
      <protection locked="0"/>
    </xf>
    <xf numFmtId="172" fontId="22" fillId="0" borderId="5" xfId="0" applyNumberFormat="1" applyFont="1" applyBorder="1" applyProtection="1">
      <protection locked="0"/>
    </xf>
    <xf numFmtId="172" fontId="22" fillId="8" borderId="5" xfId="0" applyNumberFormat="1" applyFont="1" applyFill="1" applyBorder="1" applyProtection="1">
      <protection locked="0"/>
    </xf>
    <xf numFmtId="172" fontId="22" fillId="8" borderId="0" xfId="0" applyNumberFormat="1" applyFont="1" applyFill="1" applyProtection="1">
      <protection locked="0"/>
    </xf>
    <xf numFmtId="172" fontId="22" fillId="0" borderId="13" xfId="0" applyNumberFormat="1" applyFont="1" applyBorder="1" applyProtection="1">
      <protection locked="0"/>
    </xf>
    <xf numFmtId="172" fontId="22" fillId="9" borderId="13" xfId="0" applyNumberFormat="1" applyFont="1" applyFill="1" applyBorder="1" applyProtection="1">
      <protection locked="0"/>
    </xf>
    <xf numFmtId="172" fontId="22" fillId="14" borderId="5" xfId="0" applyNumberFormat="1" applyFont="1" applyFill="1" applyBorder="1" applyProtection="1">
      <protection locked="0"/>
    </xf>
    <xf numFmtId="172" fontId="22" fillId="9" borderId="0" xfId="0" applyNumberFormat="1" applyFont="1" applyFill="1" applyProtection="1">
      <protection locked="0"/>
    </xf>
    <xf numFmtId="172" fontId="22" fillId="3" borderId="13" xfId="0" applyNumberFormat="1" applyFont="1" applyFill="1" applyBorder="1" applyProtection="1">
      <protection locked="0"/>
    </xf>
    <xf numFmtId="172" fontId="31" fillId="9" borderId="5" xfId="0" applyNumberFormat="1" applyFont="1" applyFill="1" applyBorder="1" applyProtection="1">
      <protection locked="0"/>
    </xf>
    <xf numFmtId="172" fontId="1" fillId="8" borderId="0" xfId="0" applyNumberFormat="1" applyFont="1" applyFill="1" applyProtection="1">
      <protection locked="0"/>
    </xf>
    <xf numFmtId="172" fontId="2" fillId="8" borderId="0" xfId="0" applyNumberFormat="1" applyFont="1" applyFill="1" applyProtection="1">
      <protection locked="0"/>
    </xf>
    <xf numFmtId="172" fontId="2" fillId="8" borderId="10" xfId="0" applyNumberFormat="1" applyFont="1" applyFill="1" applyBorder="1" applyProtection="1">
      <protection locked="0"/>
    </xf>
    <xf numFmtId="0" fontId="11" fillId="0" borderId="0" xfId="0" applyFont="1" applyAlignment="1">
      <alignment horizontal="left"/>
    </xf>
    <xf numFmtId="0" fontId="4" fillId="0" borderId="0" xfId="0" applyFont="1" applyAlignment="1">
      <alignment horizontal="left"/>
    </xf>
    <xf numFmtId="0" fontId="1" fillId="0" borderId="0" xfId="0" applyFont="1" applyAlignment="1">
      <alignment horizontal="center"/>
    </xf>
    <xf numFmtId="0" fontId="1" fillId="3" borderId="1" xfId="0" applyFont="1" applyFill="1" applyBorder="1" applyAlignment="1">
      <alignment horizontal="center" wrapText="1"/>
    </xf>
    <xf numFmtId="0" fontId="0" fillId="0" borderId="2" xfId="0" applyBorder="1" applyAlignment="1">
      <alignment wrapText="1"/>
    </xf>
    <xf numFmtId="0" fontId="4" fillId="0" borderId="0" xfId="0" applyFont="1" applyAlignment="1">
      <alignment horizontal="left" wrapText="1"/>
    </xf>
    <xf numFmtId="0" fontId="2" fillId="0" borderId="0" xfId="0" applyFont="1" applyAlignment="1">
      <alignment wrapText="1"/>
    </xf>
    <xf numFmtId="0" fontId="0" fillId="0" borderId="0" xfId="0" applyAlignment="1">
      <alignment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left" vertical="center"/>
    </xf>
    <xf numFmtId="0" fontId="2" fillId="0" borderId="0" xfId="0" applyFont="1" applyAlignment="1">
      <alignment vertical="center"/>
    </xf>
    <xf numFmtId="0" fontId="1" fillId="3" borderId="4" xfId="0" applyFont="1" applyFill="1" applyBorder="1" applyAlignment="1">
      <alignment horizontal="center"/>
    </xf>
    <xf numFmtId="0" fontId="0" fillId="0" borderId="19" xfId="0" applyBorder="1"/>
    <xf numFmtId="0" fontId="0" fillId="0" borderId="32" xfId="0" applyBorder="1"/>
    <xf numFmtId="0" fontId="1" fillId="3" borderId="4" xfId="0" applyFont="1" applyFill="1" applyBorder="1" applyAlignment="1">
      <alignment horizontal="left"/>
    </xf>
    <xf numFmtId="1" fontId="2" fillId="3" borderId="5" xfId="0" applyNumberFormat="1" applyFont="1" applyFill="1" applyBorder="1"/>
    <xf numFmtId="0" fontId="2" fillId="0" borderId="6" xfId="0" applyFont="1" applyBorder="1"/>
    <xf numFmtId="0" fontId="2" fillId="3" borderId="0" xfId="0" applyFont="1" applyFill="1"/>
    <xf numFmtId="3" fontId="2" fillId="3" borderId="5" xfId="0" applyNumberFormat="1" applyFont="1" applyFill="1" applyBorder="1"/>
    <xf numFmtId="0" fontId="14" fillId="3" borderId="9" xfId="0" applyFont="1" applyFill="1" applyBorder="1" applyAlignment="1">
      <alignment horizontal="center"/>
    </xf>
    <xf numFmtId="0" fontId="2" fillId="3" borderId="10" xfId="0" applyFont="1" applyFill="1" applyBorder="1"/>
    <xf numFmtId="0" fontId="0" fillId="0" borderId="10" xfId="0" applyBorder="1"/>
    <xf numFmtId="0" fontId="2" fillId="0" borderId="10" xfId="0" applyFont="1" applyBorder="1"/>
    <xf numFmtId="0" fontId="2" fillId="0" borderId="11" xfId="0" applyFont="1" applyBorder="1"/>
    <xf numFmtId="0" fontId="27" fillId="0" borderId="0" xfId="0" applyFont="1"/>
    <xf numFmtId="0" fontId="19" fillId="0" borderId="0" xfId="0" applyFont="1" applyAlignment="1">
      <alignment vertical="top" wrapText="1"/>
    </xf>
    <xf numFmtId="0" fontId="20" fillId="12" borderId="33" xfId="0" applyFont="1" applyFill="1" applyBorder="1" applyAlignment="1">
      <alignment horizontal="center" vertical="center"/>
    </xf>
    <xf numFmtId="0" fontId="20" fillId="12" borderId="34" xfId="0" applyFont="1" applyFill="1" applyBorder="1" applyAlignment="1">
      <alignment horizontal="center" vertical="center" wrapText="1"/>
    </xf>
    <xf numFmtId="0" fontId="20" fillId="12" borderId="35" xfId="0" applyFont="1" applyFill="1" applyBorder="1" applyAlignment="1">
      <alignment horizontal="center" vertical="center" wrapText="1"/>
    </xf>
    <xf numFmtId="9" fontId="13" fillId="0" borderId="39" xfId="1" applyBorder="1" applyAlignment="1" applyProtection="1">
      <alignment horizontal="center"/>
    </xf>
    <xf numFmtId="9" fontId="13" fillId="0" borderId="40" xfId="1" applyBorder="1" applyAlignment="1" applyProtection="1">
      <alignment horizontal="center"/>
    </xf>
    <xf numFmtId="9" fontId="13" fillId="0" borderId="41" xfId="1" applyBorder="1" applyAlignment="1" applyProtection="1">
      <alignment horizontal="center"/>
    </xf>
    <xf numFmtId="0" fontId="21" fillId="0" borderId="0" xfId="0" applyFont="1" applyAlignment="1">
      <alignment vertical="center"/>
    </xf>
    <xf numFmtId="0" fontId="24" fillId="0" borderId="12" xfId="0" applyFont="1" applyBorder="1" applyAlignment="1">
      <alignment horizontal="center" vertical="center" wrapText="1"/>
    </xf>
    <xf numFmtId="0" fontId="22" fillId="3" borderId="2" xfId="0" applyFont="1" applyFill="1" applyBorder="1" applyAlignment="1">
      <alignment vertical="center" wrapText="1"/>
    </xf>
    <xf numFmtId="0" fontId="22" fillId="3" borderId="3" xfId="0" applyFont="1" applyFill="1" applyBorder="1" applyAlignment="1">
      <alignment vertical="center" wrapText="1"/>
    </xf>
    <xf numFmtId="0" fontId="22" fillId="0" borderId="0" xfId="0" applyFont="1" applyAlignment="1">
      <alignment vertical="center" wrapText="1"/>
    </xf>
    <xf numFmtId="0" fontId="2" fillId="0" borderId="0" xfId="0" applyFont="1" applyAlignment="1">
      <alignment vertical="center" wrapText="1"/>
    </xf>
    <xf numFmtId="0" fontId="26" fillId="5" borderId="5" xfId="0" applyFont="1" applyFill="1" applyBorder="1"/>
    <xf numFmtId="37" fontId="26" fillId="5" borderId="5" xfId="0" applyNumberFormat="1" applyFont="1" applyFill="1" applyBorder="1" applyAlignment="1">
      <alignment horizontal="center"/>
    </xf>
    <xf numFmtId="3" fontId="26" fillId="5" borderId="5" xfId="0" applyNumberFormat="1" applyFont="1" applyFill="1" applyBorder="1" applyAlignment="1">
      <alignment horizontal="center"/>
    </xf>
    <xf numFmtId="0" fontId="24" fillId="3" borderId="0" xfId="0" applyFont="1" applyFill="1"/>
    <xf numFmtId="165" fontId="22" fillId="3" borderId="6" xfId="0" applyNumberFormat="1" applyFont="1" applyFill="1" applyBorder="1"/>
    <xf numFmtId="0" fontId="28" fillId="3" borderId="0" xfId="0" applyFont="1" applyFill="1"/>
    <xf numFmtId="0" fontId="24" fillId="3" borderId="5" xfId="0" applyFont="1" applyFill="1" applyBorder="1"/>
    <xf numFmtId="166" fontId="24" fillId="3" borderId="5" xfId="0" applyNumberFormat="1" applyFont="1" applyFill="1" applyBorder="1" applyAlignment="1">
      <alignment horizontal="center"/>
    </xf>
    <xf numFmtId="165" fontId="22" fillId="3" borderId="0" xfId="0" applyNumberFormat="1" applyFont="1" applyFill="1"/>
    <xf numFmtId="0" fontId="2" fillId="0" borderId="15" xfId="0" applyFont="1" applyBorder="1"/>
    <xf numFmtId="0" fontId="24" fillId="3" borderId="4" xfId="0" applyFont="1" applyFill="1" applyBorder="1"/>
    <xf numFmtId="165" fontId="24" fillId="3" borderId="0" xfId="0" applyNumberFormat="1" applyFont="1" applyFill="1"/>
    <xf numFmtId="0" fontId="29" fillId="0" borderId="0" xfId="0" applyFont="1" applyAlignment="1">
      <alignment wrapText="1"/>
    </xf>
    <xf numFmtId="3" fontId="22" fillId="3" borderId="0" xfId="0" applyNumberFormat="1" applyFont="1" applyFill="1"/>
    <xf numFmtId="0" fontId="25" fillId="0" borderId="0" xfId="0" applyFont="1" applyAlignment="1">
      <alignment horizontal="left" indent="2"/>
    </xf>
    <xf numFmtId="3" fontId="22" fillId="3" borderId="10" xfId="0" applyNumberFormat="1" applyFont="1" applyFill="1" applyBorder="1"/>
    <xf numFmtId="0" fontId="24" fillId="3" borderId="12" xfId="0" applyFont="1" applyFill="1" applyBorder="1"/>
    <xf numFmtId="0" fontId="0" fillId="15" borderId="0" xfId="0" applyFill="1"/>
    <xf numFmtId="0" fontId="30" fillId="5" borderId="12" xfId="0" applyFont="1" applyFill="1" applyBorder="1"/>
    <xf numFmtId="1" fontId="30" fillId="5" borderId="12" xfId="0" applyNumberFormat="1" applyFont="1" applyFill="1" applyBorder="1" applyAlignment="1">
      <alignment horizontal="center"/>
    </xf>
    <xf numFmtId="0" fontId="30" fillId="5" borderId="12" xfId="0" applyFont="1" applyFill="1" applyBorder="1" applyAlignment="1">
      <alignment horizontal="center"/>
    </xf>
    <xf numFmtId="0" fontId="30" fillId="5" borderId="5" xfId="0" applyFont="1" applyFill="1" applyBorder="1" applyAlignment="1">
      <alignment horizontal="center"/>
    </xf>
    <xf numFmtId="3" fontId="22" fillId="3" borderId="2" xfId="0" applyNumberFormat="1" applyFont="1" applyFill="1" applyBorder="1"/>
    <xf numFmtId="0" fontId="33" fillId="0" borderId="4" xfId="0" applyFont="1" applyBorder="1" applyAlignment="1">
      <alignment vertical="top" wrapText="1"/>
    </xf>
    <xf numFmtId="167" fontId="24" fillId="6" borderId="5" xfId="0" applyNumberFormat="1" applyFont="1" applyFill="1" applyBorder="1"/>
    <xf numFmtId="9" fontId="31" fillId="9" borderId="0" xfId="0" applyNumberFormat="1" applyFont="1" applyFill="1" applyAlignment="1">
      <alignment horizontal="center"/>
    </xf>
    <xf numFmtId="0" fontId="24" fillId="3" borderId="6" xfId="0" applyFont="1" applyFill="1" applyBorder="1"/>
    <xf numFmtId="1" fontId="22" fillId="3" borderId="0" xfId="0" applyNumberFormat="1" applyFont="1" applyFill="1"/>
    <xf numFmtId="2" fontId="22" fillId="3" borderId="5" xfId="0" applyNumberFormat="1" applyFont="1" applyFill="1" applyBorder="1" applyAlignment="1">
      <alignment horizontal="center"/>
    </xf>
    <xf numFmtId="0" fontId="24" fillId="3" borderId="7" xfId="0" applyFont="1" applyFill="1" applyBorder="1"/>
    <xf numFmtId="2" fontId="22" fillId="3" borderId="7" xfId="0" applyNumberFormat="1" applyFont="1" applyFill="1" applyBorder="1" applyAlignment="1">
      <alignment horizontal="center"/>
    </xf>
    <xf numFmtId="0" fontId="24" fillId="3" borderId="8" xfId="0" applyFont="1" applyFill="1" applyBorder="1"/>
    <xf numFmtId="2" fontId="22" fillId="3" borderId="8" xfId="0" applyNumberFormat="1" applyFont="1" applyFill="1" applyBorder="1" applyAlignment="1">
      <alignment horizontal="center"/>
    </xf>
    <xf numFmtId="166" fontId="22" fillId="3" borderId="0" xfId="0" applyNumberFormat="1" applyFont="1" applyFill="1" applyAlignment="1">
      <alignment horizontal="center"/>
    </xf>
    <xf numFmtId="0" fontId="32" fillId="3" borderId="9" xfId="0" applyFont="1" applyFill="1" applyBorder="1"/>
    <xf numFmtId="0" fontId="20" fillId="12" borderId="33" xfId="0" applyFont="1" applyFill="1" applyBorder="1" applyAlignment="1">
      <alignment vertical="center"/>
    </xf>
    <xf numFmtId="0" fontId="19" fillId="0" borderId="36" xfId="0" applyFont="1" applyBorder="1" applyAlignment="1">
      <alignment vertical="center"/>
    </xf>
    <xf numFmtId="0" fontId="0" fillId="0" borderId="37" xfId="0" applyBorder="1" applyAlignment="1">
      <alignment vertical="center"/>
    </xf>
    <xf numFmtId="3" fontId="0" fillId="0" borderId="37" xfId="0" applyNumberFormat="1" applyBorder="1" applyAlignment="1">
      <alignment horizontal="right" vertical="center"/>
    </xf>
    <xf numFmtId="166" fontId="0" fillId="0" borderId="37" xfId="0" applyNumberFormat="1" applyBorder="1" applyAlignment="1">
      <alignment vertical="center"/>
    </xf>
    <xf numFmtId="0" fontId="19" fillId="0" borderId="39" xfId="0" applyFont="1" applyBorder="1" applyAlignment="1">
      <alignment vertical="center"/>
    </xf>
    <xf numFmtId="0" fontId="0" fillId="0" borderId="40" xfId="0" applyBorder="1" applyAlignment="1">
      <alignment vertical="center"/>
    </xf>
    <xf numFmtId="167" fontId="2" fillId="0" borderId="0" xfId="0" applyNumberFormat="1" applyFont="1"/>
    <xf numFmtId="2" fontId="22" fillId="11" borderId="5" xfId="0" applyNumberFormat="1" applyFont="1" applyFill="1" applyBorder="1" applyAlignment="1" applyProtection="1">
      <alignment horizontal="right" vertical="top"/>
      <protection locked="0"/>
    </xf>
    <xf numFmtId="2" fontId="23" fillId="9" borderId="5" xfId="0" applyNumberFormat="1" applyFont="1" applyFill="1" applyBorder="1" applyAlignment="1" applyProtection="1">
      <alignment horizontal="right" vertical="top"/>
      <protection locked="0"/>
    </xf>
    <xf numFmtId="2" fontId="38" fillId="8" borderId="5" xfId="0" applyNumberFormat="1" applyFont="1" applyFill="1" applyBorder="1" applyAlignment="1" applyProtection="1">
      <alignment horizontal="right" vertical="top"/>
      <protection locked="0"/>
    </xf>
    <xf numFmtId="10" fontId="38" fillId="8" borderId="5" xfId="0" applyNumberFormat="1" applyFont="1" applyFill="1" applyBorder="1" applyAlignment="1" applyProtection="1">
      <alignment horizontal="right" vertical="top"/>
      <protection locked="0"/>
    </xf>
    <xf numFmtId="10" fontId="23" fillId="9" borderId="5" xfId="0" applyNumberFormat="1" applyFont="1" applyFill="1" applyBorder="1" applyAlignment="1" applyProtection="1">
      <alignment horizontal="right" vertical="top"/>
      <protection locked="0"/>
    </xf>
    <xf numFmtId="172" fontId="23" fillId="8" borderId="0" xfId="0" applyNumberFormat="1" applyFont="1" applyFill="1" applyProtection="1">
      <protection locked="0"/>
    </xf>
    <xf numFmtId="169" fontId="24" fillId="8" borderId="5" xfId="0" applyNumberFormat="1" applyFont="1" applyFill="1" applyBorder="1" applyAlignment="1" applyProtection="1">
      <alignment horizontal="right" vertical="top"/>
      <protection locked="0"/>
    </xf>
    <xf numFmtId="173" fontId="22" fillId="8" borderId="5" xfId="0" applyNumberFormat="1" applyFont="1" applyFill="1" applyBorder="1" applyProtection="1">
      <protection locked="0"/>
    </xf>
    <xf numFmtId="0" fontId="24" fillId="0" borderId="5" xfId="0" applyFont="1" applyBorder="1" applyAlignment="1">
      <alignment vertical="top" wrapText="1"/>
    </xf>
    <xf numFmtId="169" fontId="24" fillId="11" borderId="5" xfId="0" applyNumberFormat="1" applyFont="1" applyFill="1" applyBorder="1" applyAlignment="1" applyProtection="1">
      <alignment horizontal="right" vertical="top"/>
      <protection locked="0"/>
    </xf>
    <xf numFmtId="177" fontId="22" fillId="7" borderId="5" xfId="0" applyNumberFormat="1" applyFont="1" applyFill="1" applyBorder="1"/>
    <xf numFmtId="0" fontId="22" fillId="8" borderId="16" xfId="0" applyFont="1" applyFill="1" applyBorder="1" applyAlignment="1" applyProtection="1">
      <alignment vertical="top" wrapText="1"/>
      <protection locked="0"/>
    </xf>
    <xf numFmtId="0" fontId="22" fillId="0" borderId="17" xfId="0" applyFont="1" applyBorder="1" applyAlignment="1">
      <alignment vertical="top"/>
    </xf>
    <xf numFmtId="0" fontId="22" fillId="0" borderId="16" xfId="0" applyFont="1" applyBorder="1" applyAlignment="1">
      <alignment horizontal="right" vertical="top"/>
    </xf>
    <xf numFmtId="0" fontId="32" fillId="0" borderId="16" xfId="0" applyFont="1" applyBorder="1" applyAlignment="1">
      <alignment vertical="top"/>
    </xf>
    <xf numFmtId="0" fontId="32" fillId="0" borderId="17" xfId="0" applyFont="1" applyBorder="1" applyAlignment="1">
      <alignment vertical="top"/>
    </xf>
    <xf numFmtId="170" fontId="22" fillId="0" borderId="16" xfId="0" applyNumberFormat="1" applyFont="1" applyBorder="1" applyAlignment="1">
      <alignment vertical="top"/>
    </xf>
    <xf numFmtId="171" fontId="22" fillId="0" borderId="16" xfId="0" applyNumberFormat="1" applyFont="1" applyBorder="1" applyAlignment="1">
      <alignment vertical="top"/>
    </xf>
    <xf numFmtId="168" fontId="22" fillId="0" borderId="16" xfId="0" applyNumberFormat="1" applyFont="1" applyBorder="1" applyAlignment="1">
      <alignment vertical="top"/>
    </xf>
    <xf numFmtId="174" fontId="22" fillId="0" borderId="16" xfId="0" applyNumberFormat="1" applyFont="1" applyBorder="1" applyAlignment="1">
      <alignment vertical="top"/>
    </xf>
    <xf numFmtId="0" fontId="22" fillId="0" borderId="16" xfId="0" applyFont="1" applyBorder="1" applyAlignment="1">
      <alignment vertical="top"/>
    </xf>
    <xf numFmtId="168" fontId="22" fillId="8" borderId="16" xfId="0" applyNumberFormat="1" applyFont="1" applyFill="1" applyBorder="1" applyAlignment="1">
      <alignment vertical="top"/>
    </xf>
    <xf numFmtId="0" fontId="53" fillId="0" borderId="0" xfId="0" applyFont="1" applyAlignment="1">
      <alignment horizontal="left"/>
    </xf>
    <xf numFmtId="0" fontId="53" fillId="0" borderId="0" xfId="0" applyFont="1" applyAlignment="1">
      <alignment horizontal="left" wrapText="1"/>
    </xf>
    <xf numFmtId="0" fontId="54" fillId="0" borderId="0" xfId="0" applyFont="1" applyAlignment="1">
      <alignment horizontal="left"/>
    </xf>
    <xf numFmtId="0" fontId="55" fillId="0" borderId="0" xfId="0" applyFont="1" applyAlignment="1">
      <alignment horizontal="left"/>
    </xf>
    <xf numFmtId="0" fontId="56" fillId="0" borderId="0" xfId="0" applyFont="1" applyAlignment="1">
      <alignment horizontal="left"/>
    </xf>
    <xf numFmtId="0" fontId="54" fillId="0" borderId="0" xfId="0" applyFont="1" applyAlignment="1">
      <alignment horizontal="left" wrapText="1"/>
    </xf>
    <xf numFmtId="0" fontId="22" fillId="0" borderId="0" xfId="0" applyFont="1" applyAlignment="1">
      <alignment horizontal="left" wrapText="1"/>
    </xf>
    <xf numFmtId="0" fontId="59" fillId="2" borderId="0" xfId="0" applyFont="1" applyFill="1" applyAlignment="1">
      <alignment horizontal="center"/>
    </xf>
    <xf numFmtId="164" fontId="10" fillId="2" borderId="0" xfId="0" applyNumberFormat="1" applyFont="1" applyFill="1" applyAlignment="1">
      <alignment horizontal="center"/>
    </xf>
    <xf numFmtId="0" fontId="60"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8" fillId="2" borderId="0" xfId="0" applyFont="1" applyFill="1" applyAlignment="1">
      <alignment horizontal="center"/>
    </xf>
    <xf numFmtId="0" fontId="9" fillId="2" borderId="0" xfId="0" applyFont="1" applyFill="1" applyAlignment="1">
      <alignment horizontal="center"/>
    </xf>
    <xf numFmtId="0" fontId="19" fillId="0" borderId="0" xfId="0" applyFont="1" applyAlignment="1">
      <alignment horizontal="left" vertical="center" wrapText="1"/>
    </xf>
    <xf numFmtId="0" fontId="0" fillId="8" borderId="42" xfId="0" applyFill="1" applyBorder="1" applyAlignment="1" applyProtection="1">
      <alignment horizontal="center"/>
      <protection locked="0"/>
    </xf>
    <xf numFmtId="0" fontId="0" fillId="8" borderId="43" xfId="0" applyFill="1" applyBorder="1" applyAlignment="1" applyProtection="1">
      <alignment horizontal="center"/>
      <protection locked="0"/>
    </xf>
    <xf numFmtId="0" fontId="0" fillId="8" borderId="44" xfId="0" applyFill="1" applyBorder="1" applyAlignment="1" applyProtection="1">
      <alignment horizontal="center"/>
      <protection locked="0"/>
    </xf>
    <xf numFmtId="0" fontId="35" fillId="0" borderId="27" xfId="0" applyFont="1" applyBorder="1" applyAlignment="1">
      <alignment horizontal="left" vertical="center" wrapText="1"/>
    </xf>
    <xf numFmtId="0" fontId="3" fillId="3" borderId="15" xfId="0" applyFont="1" applyFill="1" applyBorder="1" applyAlignment="1">
      <alignment horizontal="center" wrapText="1"/>
    </xf>
    <xf numFmtId="0" fontId="3" fillId="3" borderId="31" xfId="0" applyFont="1" applyFill="1" applyBorder="1" applyAlignment="1">
      <alignment horizontal="center" wrapText="1"/>
    </xf>
    <xf numFmtId="0" fontId="33" fillId="0" borderId="4" xfId="0" applyFont="1" applyBorder="1" applyAlignment="1">
      <alignment horizontal="left" vertical="top" wrapText="1"/>
    </xf>
    <xf numFmtId="0" fontId="34" fillId="4" borderId="5" xfId="0" applyFont="1" applyFill="1" applyBorder="1" applyAlignment="1">
      <alignment horizontal="center" vertical="center" wrapText="1"/>
    </xf>
    <xf numFmtId="0" fontId="19" fillId="0" borderId="0" xfId="0" applyFont="1" applyAlignment="1">
      <alignment horizontal="left" wrapText="1"/>
    </xf>
    <xf numFmtId="0" fontId="20" fillId="12" borderId="34" xfId="0" applyFont="1" applyFill="1" applyBorder="1" applyAlignment="1">
      <alignment horizontal="center" vertical="center" wrapText="1"/>
    </xf>
    <xf numFmtId="0" fontId="20" fillId="12" borderId="35"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21" fillId="0" borderId="27" xfId="0" applyFont="1" applyBorder="1" applyAlignment="1">
      <alignment horizontal="left" vertical="center"/>
    </xf>
    <xf numFmtId="0" fontId="24" fillId="0" borderId="5" xfId="0" applyFont="1" applyBorder="1" applyAlignment="1">
      <alignment horizontal="center"/>
    </xf>
    <xf numFmtId="165" fontId="24" fillId="19" borderId="5" xfId="0" applyNumberFormat="1" applyFont="1" applyFill="1" applyBorder="1" applyAlignment="1">
      <alignment horizontal="center"/>
    </xf>
    <xf numFmtId="0" fontId="19" fillId="15" borderId="0" xfId="0" applyFont="1" applyFill="1" applyAlignment="1">
      <alignment horizontal="left" wrapText="1"/>
    </xf>
    <xf numFmtId="0" fontId="24" fillId="14" borderId="33" xfId="0" applyFont="1" applyFill="1" applyBorder="1" applyAlignment="1">
      <alignment horizontal="left" vertical="top" wrapText="1"/>
    </xf>
    <xf numFmtId="0" fontId="24" fillId="14" borderId="34" xfId="0" applyFont="1" applyFill="1" applyBorder="1" applyAlignment="1">
      <alignment horizontal="left" vertical="top" wrapText="1"/>
    </xf>
    <xf numFmtId="0" fontId="24" fillId="14" borderId="35" xfId="0" applyFont="1" applyFill="1" applyBorder="1" applyAlignment="1">
      <alignment horizontal="left" vertical="top" wrapText="1"/>
    </xf>
  </cellXfs>
  <cellStyles count="3">
    <cellStyle name="Currency" xfId="2" builtinId="4"/>
    <cellStyle name="Normal" xfId="0" builtinId="0"/>
    <cellStyle name="Percent" xfId="1" builtinId="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7030A0"/>
      <rgbColor rgb="FFFFFFCC"/>
      <rgbColor rgb="FFCCFFFF"/>
      <rgbColor rgb="FF660066"/>
      <rgbColor rgb="FFE46C0A"/>
      <rgbColor rgb="FF0066CC"/>
      <rgbColor rgb="FFBFBFB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3366FF"/>
      <rgbColor rgb="FF33CCCC"/>
      <rgbColor rgb="FF99CC00"/>
      <rgbColor rgb="FFFFCC00"/>
      <rgbColor rgb="FFF79646"/>
      <rgbColor rgb="FFFF6600"/>
      <rgbColor rgb="FF558ED5"/>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894057</xdr:colOff>
      <xdr:row>23</xdr:row>
      <xdr:rowOff>417119</xdr:rowOff>
    </xdr:to>
    <xdr:sp macro="" textlink="">
      <xdr:nvSpPr>
        <xdr:cNvPr id="2" name="CustomShape 1" hidden="1">
          <a:extLst>
            <a:ext uri="{FF2B5EF4-FFF2-40B4-BE49-F238E27FC236}">
              <a16:creationId xmlns:a16="http://schemas.microsoft.com/office/drawing/2014/main" id="{00000000-0008-0000-0400-000002000000}"/>
            </a:ext>
          </a:extLst>
        </xdr:cNvPr>
        <xdr:cNvSpPr/>
      </xdr:nvSpPr>
      <xdr:spPr>
        <a:xfrm>
          <a:off x="0" y="0"/>
          <a:ext cx="10031760" cy="96008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7</xdr:col>
      <xdr:colOff>1435100</xdr:colOff>
      <xdr:row>45</xdr:row>
      <xdr:rowOff>76200</xdr:rowOff>
    </xdr:to>
    <xdr:sp macro="" textlink="">
      <xdr:nvSpPr>
        <xdr:cNvPr id="1026" name="shapetype_202" hidden="1">
          <a:extLst>
            <a:ext uri="{FF2B5EF4-FFF2-40B4-BE49-F238E27FC236}">
              <a16:creationId xmlns:a16="http://schemas.microsoft.com/office/drawing/2014/main" id="{00000000-0008-0000-0400-00000204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504360</xdr:colOff>
      <xdr:row>58</xdr:row>
      <xdr:rowOff>132840</xdr:rowOff>
    </xdr:to>
    <xdr:sp macro="" textlink="">
      <xdr:nvSpPr>
        <xdr:cNvPr id="2" name="CustomShape 1" hidden="1">
          <a:extLst>
            <a:ext uri="{FF2B5EF4-FFF2-40B4-BE49-F238E27FC236}">
              <a16:creationId xmlns:a16="http://schemas.microsoft.com/office/drawing/2014/main" id="{00000000-0008-0000-0D00-000002000000}"/>
            </a:ext>
          </a:extLst>
        </xdr:cNvPr>
        <xdr:cNvSpPr/>
      </xdr:nvSpPr>
      <xdr:spPr>
        <a:xfrm>
          <a:off x="0" y="0"/>
          <a:ext cx="1004616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504360</xdr:colOff>
      <xdr:row>58</xdr:row>
      <xdr:rowOff>132840</xdr:rowOff>
    </xdr:to>
    <xdr:sp macro="" textlink="">
      <xdr:nvSpPr>
        <xdr:cNvPr id="3" name="CustomShape 1" hidden="1">
          <a:extLst>
            <a:ext uri="{FF2B5EF4-FFF2-40B4-BE49-F238E27FC236}">
              <a16:creationId xmlns:a16="http://schemas.microsoft.com/office/drawing/2014/main" id="{00000000-0008-0000-0D00-000003000000}"/>
            </a:ext>
          </a:extLst>
        </xdr:cNvPr>
        <xdr:cNvSpPr/>
      </xdr:nvSpPr>
      <xdr:spPr>
        <a:xfrm>
          <a:off x="0" y="0"/>
          <a:ext cx="1004616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504360</xdr:colOff>
      <xdr:row>58</xdr:row>
      <xdr:rowOff>132840</xdr:rowOff>
    </xdr:to>
    <xdr:sp macro="" textlink="">
      <xdr:nvSpPr>
        <xdr:cNvPr id="4" name="CustomShape 1" hidden="1">
          <a:extLst>
            <a:ext uri="{FF2B5EF4-FFF2-40B4-BE49-F238E27FC236}">
              <a16:creationId xmlns:a16="http://schemas.microsoft.com/office/drawing/2014/main" id="{00000000-0008-0000-0D00-000004000000}"/>
            </a:ext>
          </a:extLst>
        </xdr:cNvPr>
        <xdr:cNvSpPr/>
      </xdr:nvSpPr>
      <xdr:spPr>
        <a:xfrm>
          <a:off x="0" y="0"/>
          <a:ext cx="1004616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12</xdr:col>
      <xdr:colOff>393700</xdr:colOff>
      <xdr:row>83</xdr:row>
      <xdr:rowOff>50800</xdr:rowOff>
    </xdr:to>
    <xdr:sp macro="" textlink="">
      <xdr:nvSpPr>
        <xdr:cNvPr id="2054" name="shapetype_202" hidden="1">
          <a:extLst>
            <a:ext uri="{FF2B5EF4-FFF2-40B4-BE49-F238E27FC236}">
              <a16:creationId xmlns:a16="http://schemas.microsoft.com/office/drawing/2014/main" id="{00000000-0008-0000-0D00-000006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393700</xdr:colOff>
      <xdr:row>83</xdr:row>
      <xdr:rowOff>50800</xdr:rowOff>
    </xdr:to>
    <xdr:sp macro="" textlink="">
      <xdr:nvSpPr>
        <xdr:cNvPr id="2052" name="shapetype_202" hidden="1">
          <a:extLst>
            <a:ext uri="{FF2B5EF4-FFF2-40B4-BE49-F238E27FC236}">
              <a16:creationId xmlns:a16="http://schemas.microsoft.com/office/drawing/2014/main" id="{00000000-0008-0000-0D00-000004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393700</xdr:colOff>
      <xdr:row>83</xdr:row>
      <xdr:rowOff>50800</xdr:rowOff>
    </xdr:to>
    <xdr:sp macro="" textlink="">
      <xdr:nvSpPr>
        <xdr:cNvPr id="2050" name="shapetype_202" hidden="1">
          <a:extLst>
            <a:ext uri="{FF2B5EF4-FFF2-40B4-BE49-F238E27FC236}">
              <a16:creationId xmlns:a16="http://schemas.microsoft.com/office/drawing/2014/main" id="{00000000-0008-0000-0D00-000002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persons/person.xml><?xml version="1.0" encoding="utf-8"?>
<personList xmlns="http://schemas.microsoft.com/office/spreadsheetml/2018/threadedcomments" xmlns:x="http://schemas.openxmlformats.org/spreadsheetml/2006/main">
  <person displayName="Denton, Andra" id="{0B2EF0E4-E3BD-458C-B802-C4FC917CAB3E}" userId="S::Denton_a@cde.state.co.us::3f2143dc-fa5e-4469-a380-9491fb4bc36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7" dT="2024-03-06T21:34:24.02" personId="{0B2EF0E4-E3BD-458C-B802-C4FC917CAB3E}" id="{0D417E58-23FC-4EE4-B5CB-657D60E93143}">
    <text>Varies by geographic district</text>
  </threadedComment>
  <threadedComment ref="G21" dT="2024-03-06T21:35:25.03" personId="{0B2EF0E4-E3BD-458C-B802-C4FC917CAB3E}" id="{61617B22-9A14-4C0B-AE19-E42CA4264702}">
    <text>$1,500 minimum</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46C0A"/>
  </sheetPr>
  <dimension ref="A1:Z32"/>
  <sheetViews>
    <sheetView topLeftCell="A22" workbookViewId="0">
      <selection activeCell="G43" sqref="G43"/>
    </sheetView>
  </sheetViews>
  <sheetFormatPr defaultColWidth="8.81640625" defaultRowHeight="12.5" x14ac:dyDescent="0.25"/>
  <cols>
    <col min="1" max="1" width="3.81640625" style="12" customWidth="1"/>
    <col min="2" max="2" width="4.1796875" style="12" customWidth="1"/>
    <col min="3" max="13" width="9.1796875" style="12" customWidth="1"/>
    <col min="14" max="26" width="8.81640625" style="12" customWidth="1"/>
    <col min="27" max="1025" width="14.453125" style="12" customWidth="1"/>
    <col min="1026" max="16384" width="8.81640625" style="12"/>
  </cols>
  <sheetData>
    <row r="1" spans="1:26" ht="6" customHeight="1" x14ac:dyDescent="0.3">
      <c r="A1" s="17"/>
      <c r="B1" s="13"/>
      <c r="C1" s="13"/>
      <c r="D1" s="13"/>
      <c r="E1" s="13"/>
      <c r="F1" s="13"/>
      <c r="G1" s="13"/>
      <c r="H1" s="13"/>
      <c r="I1" s="13"/>
      <c r="J1" s="13"/>
      <c r="K1" s="13"/>
      <c r="L1" s="13"/>
      <c r="M1" s="13"/>
      <c r="N1" s="13"/>
      <c r="O1" s="13"/>
      <c r="P1" s="13"/>
      <c r="Q1" s="13"/>
      <c r="R1" s="13"/>
      <c r="S1" s="13"/>
      <c r="T1" s="13"/>
      <c r="U1" s="13"/>
      <c r="V1" s="13"/>
      <c r="W1" s="13"/>
      <c r="X1" s="13"/>
      <c r="Y1" s="13"/>
      <c r="Z1" s="13"/>
    </row>
    <row r="2" spans="1:26" ht="23.25" customHeight="1" x14ac:dyDescent="0.5">
      <c r="A2" s="186" t="s">
        <v>0</v>
      </c>
      <c r="B2" s="13"/>
      <c r="C2" s="13"/>
      <c r="D2" s="13"/>
      <c r="E2" s="13"/>
      <c r="F2" s="13"/>
      <c r="G2" s="13"/>
      <c r="H2" s="13"/>
      <c r="I2" s="13"/>
      <c r="J2" s="13"/>
      <c r="K2" s="13"/>
      <c r="L2" s="13"/>
      <c r="M2" s="13"/>
      <c r="N2" s="13"/>
      <c r="O2" s="13"/>
      <c r="P2" s="13"/>
      <c r="Q2" s="13"/>
      <c r="R2" s="13"/>
      <c r="S2" s="13"/>
      <c r="T2" s="13"/>
      <c r="U2" s="13"/>
      <c r="V2" s="13"/>
      <c r="W2" s="13"/>
      <c r="X2" s="13"/>
      <c r="Y2" s="13"/>
      <c r="Z2" s="13"/>
    </row>
    <row r="3" spans="1:26" ht="5.25" customHeight="1" x14ac:dyDescent="0.35">
      <c r="A3" s="187"/>
      <c r="B3" s="13"/>
      <c r="C3" s="13"/>
      <c r="D3" s="13"/>
      <c r="E3" s="13"/>
      <c r="F3" s="13"/>
      <c r="G3" s="13"/>
      <c r="H3" s="13"/>
      <c r="I3" s="13"/>
      <c r="J3" s="13"/>
      <c r="K3" s="13"/>
      <c r="L3" s="13"/>
      <c r="M3" s="13"/>
      <c r="N3" s="13"/>
      <c r="O3" s="13"/>
      <c r="P3" s="13"/>
      <c r="Q3" s="13"/>
      <c r="R3" s="13"/>
      <c r="S3" s="13"/>
      <c r="T3" s="13"/>
      <c r="U3" s="13"/>
      <c r="V3" s="13"/>
      <c r="W3" s="13"/>
      <c r="X3" s="13"/>
      <c r="Y3" s="13"/>
      <c r="Z3" s="13"/>
    </row>
    <row r="4" spans="1:26" ht="84" customHeight="1" x14ac:dyDescent="0.35">
      <c r="A4" s="187"/>
      <c r="B4" s="414" t="s">
        <v>309</v>
      </c>
      <c r="C4" s="414"/>
      <c r="D4" s="414"/>
      <c r="E4" s="414"/>
      <c r="F4" s="414"/>
      <c r="G4" s="414"/>
      <c r="H4" s="414"/>
      <c r="I4" s="414"/>
      <c r="J4" s="414"/>
      <c r="K4" s="414"/>
      <c r="L4" s="414"/>
      <c r="M4" s="414"/>
      <c r="N4" s="13"/>
      <c r="O4" s="13"/>
      <c r="P4" s="13"/>
      <c r="Q4" s="13"/>
      <c r="R4" s="13"/>
      <c r="S4" s="13"/>
      <c r="T4" s="13"/>
      <c r="U4" s="13"/>
      <c r="V4" s="13"/>
      <c r="W4" s="13"/>
      <c r="X4" s="13"/>
      <c r="Y4" s="13"/>
      <c r="Z4" s="13"/>
    </row>
    <row r="5" spans="1:26" ht="17.25" customHeight="1" x14ac:dyDescent="0.35">
      <c r="A5" s="187">
        <v>1</v>
      </c>
      <c r="B5" s="410" t="s">
        <v>304</v>
      </c>
      <c r="C5" s="410"/>
      <c r="D5" s="410"/>
      <c r="E5" s="410"/>
      <c r="F5" s="410"/>
      <c r="G5" s="410"/>
      <c r="H5" s="410"/>
      <c r="I5" s="410"/>
      <c r="J5" s="410"/>
      <c r="K5" s="410"/>
      <c r="L5" s="410"/>
      <c r="M5" s="410"/>
      <c r="N5" s="410"/>
      <c r="O5" s="410"/>
      <c r="P5" s="410"/>
      <c r="Q5" s="410"/>
      <c r="R5" s="188"/>
      <c r="S5" s="188"/>
      <c r="T5" s="188"/>
      <c r="U5" s="188"/>
      <c r="V5" s="188"/>
      <c r="W5" s="188"/>
      <c r="X5" s="188"/>
      <c r="Y5" s="188"/>
      <c r="Z5" s="188"/>
    </row>
    <row r="6" spans="1:26" ht="17.25" customHeight="1" x14ac:dyDescent="0.35">
      <c r="A6" s="187">
        <v>2</v>
      </c>
      <c r="B6" s="410" t="s">
        <v>310</v>
      </c>
      <c r="C6" s="410"/>
      <c r="D6" s="410"/>
      <c r="E6" s="410"/>
      <c r="F6" s="410"/>
      <c r="G6" s="410"/>
      <c r="H6" s="410"/>
      <c r="I6" s="410"/>
      <c r="J6" s="410"/>
      <c r="K6" s="410"/>
      <c r="L6" s="410"/>
      <c r="M6" s="410"/>
      <c r="N6" s="410"/>
      <c r="O6" s="410"/>
      <c r="P6" s="410"/>
      <c r="Q6" s="410"/>
      <c r="R6" s="188"/>
      <c r="S6" s="188"/>
      <c r="T6" s="188"/>
      <c r="U6" s="188"/>
      <c r="V6" s="188"/>
      <c r="W6" s="188"/>
      <c r="X6" s="188"/>
      <c r="Y6" s="188"/>
      <c r="Z6" s="188"/>
    </row>
    <row r="7" spans="1:26" ht="25.5" customHeight="1" x14ac:dyDescent="0.35">
      <c r="A7" s="187"/>
      <c r="B7" s="412" t="s">
        <v>1</v>
      </c>
      <c r="C7" s="412"/>
      <c r="D7" s="412"/>
      <c r="E7" s="412"/>
      <c r="F7" s="412"/>
      <c r="G7" s="412"/>
      <c r="H7" s="412"/>
      <c r="I7" s="412"/>
      <c r="J7" s="412"/>
      <c r="K7" s="412"/>
      <c r="L7" s="412"/>
      <c r="M7" s="412"/>
      <c r="N7" s="412"/>
      <c r="O7" s="412"/>
      <c r="P7" s="412"/>
      <c r="Q7" s="412"/>
      <c r="R7" s="188"/>
      <c r="S7" s="188"/>
      <c r="T7" s="188"/>
      <c r="U7" s="188"/>
      <c r="V7" s="188"/>
      <c r="W7" s="188"/>
      <c r="X7" s="188"/>
      <c r="Y7" s="188"/>
      <c r="Z7" s="188"/>
    </row>
    <row r="8" spans="1:26" ht="36" customHeight="1" x14ac:dyDescent="0.35">
      <c r="A8" s="187">
        <v>3</v>
      </c>
      <c r="B8" s="413" t="s">
        <v>316</v>
      </c>
      <c r="C8" s="413"/>
      <c r="D8" s="413"/>
      <c r="E8" s="413"/>
      <c r="F8" s="413"/>
      <c r="G8" s="413"/>
      <c r="H8" s="413"/>
      <c r="I8" s="413"/>
      <c r="J8" s="413"/>
      <c r="K8" s="413"/>
      <c r="L8" s="413"/>
      <c r="M8" s="413"/>
      <c r="N8" s="413"/>
      <c r="O8" s="413"/>
      <c r="P8" s="413"/>
      <c r="Q8" s="413"/>
      <c r="R8" s="188"/>
      <c r="S8" s="188"/>
      <c r="T8" s="188"/>
      <c r="U8" s="188"/>
      <c r="V8" s="188"/>
      <c r="W8" s="188"/>
      <c r="X8" s="188"/>
      <c r="Y8" s="188"/>
      <c r="Z8" s="188"/>
    </row>
    <row r="9" spans="1:26" ht="52.5" customHeight="1" x14ac:dyDescent="0.35">
      <c r="A9" s="187"/>
      <c r="B9" s="413" t="s">
        <v>317</v>
      </c>
      <c r="C9" s="413"/>
      <c r="D9" s="413"/>
      <c r="E9" s="413"/>
      <c r="F9" s="413"/>
      <c r="G9" s="413"/>
      <c r="H9" s="413"/>
      <c r="I9" s="413"/>
      <c r="J9" s="413"/>
      <c r="K9" s="413"/>
      <c r="L9" s="413"/>
      <c r="M9" s="413"/>
      <c r="N9" s="413"/>
      <c r="O9" s="413"/>
      <c r="P9" s="413"/>
      <c r="Q9" s="413"/>
      <c r="R9" s="188"/>
      <c r="S9" s="188"/>
      <c r="T9" s="188"/>
      <c r="U9" s="188"/>
      <c r="V9" s="188"/>
      <c r="W9" s="188"/>
      <c r="X9" s="188"/>
      <c r="Y9" s="188"/>
      <c r="Z9" s="188"/>
    </row>
    <row r="10" spans="1:26" ht="17.25" customHeight="1" x14ac:dyDescent="0.35">
      <c r="A10" s="187"/>
      <c r="B10" s="410" t="s">
        <v>313</v>
      </c>
      <c r="C10" s="410"/>
      <c r="D10" s="410"/>
      <c r="E10" s="410"/>
      <c r="F10" s="410"/>
      <c r="G10" s="410"/>
      <c r="H10" s="410"/>
      <c r="I10" s="410"/>
      <c r="J10" s="410"/>
      <c r="K10" s="410"/>
      <c r="L10" s="410"/>
      <c r="M10" s="410"/>
      <c r="N10" s="410"/>
      <c r="O10" s="410"/>
      <c r="P10" s="410"/>
      <c r="Q10" s="410"/>
      <c r="R10" s="188"/>
      <c r="S10" s="188"/>
      <c r="T10" s="188"/>
      <c r="U10" s="188"/>
      <c r="V10" s="188"/>
      <c r="W10" s="188"/>
      <c r="X10" s="188"/>
      <c r="Y10" s="188"/>
      <c r="Z10" s="188"/>
    </row>
    <row r="11" spans="1:26" ht="17.25" customHeight="1" x14ac:dyDescent="0.35">
      <c r="A11" s="187"/>
      <c r="B11" s="410" t="s">
        <v>314</v>
      </c>
      <c r="C11" s="410"/>
      <c r="D11" s="410"/>
      <c r="E11" s="410"/>
      <c r="F11" s="410"/>
      <c r="G11" s="410"/>
      <c r="H11" s="410"/>
      <c r="I11" s="410"/>
      <c r="J11" s="410"/>
      <c r="K11" s="410"/>
      <c r="L11" s="410"/>
      <c r="M11" s="410"/>
      <c r="N11" s="410"/>
      <c r="O11" s="410"/>
      <c r="P11" s="410"/>
      <c r="Q11" s="410"/>
      <c r="R11" s="188"/>
      <c r="S11" s="188"/>
      <c r="T11" s="188"/>
      <c r="U11" s="188"/>
      <c r="V11" s="188"/>
      <c r="W11" s="188"/>
      <c r="X11" s="188"/>
      <c r="Y11" s="188"/>
      <c r="Z11" s="188"/>
    </row>
    <row r="12" spans="1:26" ht="17.25" customHeight="1" x14ac:dyDescent="0.35">
      <c r="A12" s="187"/>
      <c r="B12" s="412" t="s">
        <v>2</v>
      </c>
      <c r="C12" s="412"/>
      <c r="D12" s="412"/>
      <c r="E12" s="412"/>
      <c r="F12" s="412"/>
      <c r="G12" s="412"/>
      <c r="H12" s="412"/>
      <c r="I12" s="412"/>
      <c r="J12" s="412"/>
      <c r="K12" s="412"/>
      <c r="L12" s="412"/>
      <c r="M12" s="412"/>
      <c r="N12" s="412"/>
      <c r="O12" s="412"/>
      <c r="P12" s="412"/>
      <c r="Q12" s="412"/>
      <c r="R12" s="188"/>
      <c r="S12" s="188"/>
      <c r="T12" s="188"/>
      <c r="U12" s="188"/>
      <c r="V12" s="188"/>
      <c r="W12" s="188"/>
      <c r="X12" s="188"/>
      <c r="Y12" s="188"/>
      <c r="Z12" s="188"/>
    </row>
    <row r="13" spans="1:26" ht="17.25" customHeight="1" x14ac:dyDescent="0.35">
      <c r="A13" s="187"/>
      <c r="B13" s="412" t="s">
        <v>315</v>
      </c>
      <c r="C13" s="412"/>
      <c r="D13" s="412"/>
      <c r="E13" s="412"/>
      <c r="F13" s="412"/>
      <c r="G13" s="412"/>
      <c r="H13" s="412"/>
      <c r="I13" s="412"/>
      <c r="J13" s="412"/>
      <c r="K13" s="412"/>
      <c r="L13" s="412"/>
      <c r="M13" s="412"/>
      <c r="N13" s="412"/>
      <c r="O13" s="412"/>
      <c r="P13" s="412"/>
      <c r="Q13" s="412"/>
      <c r="R13" s="188"/>
      <c r="S13" s="188"/>
      <c r="T13" s="188"/>
      <c r="U13" s="188"/>
      <c r="V13" s="188"/>
      <c r="W13" s="188"/>
      <c r="X13" s="188"/>
      <c r="Y13" s="188"/>
      <c r="Z13" s="188"/>
    </row>
    <row r="14" spans="1:26" ht="17.25" customHeight="1" x14ac:dyDescent="0.35">
      <c r="A14" s="187">
        <v>4</v>
      </c>
      <c r="B14" s="410" t="s">
        <v>305</v>
      </c>
      <c r="C14" s="410"/>
      <c r="D14" s="410"/>
      <c r="E14" s="410"/>
      <c r="F14" s="410"/>
      <c r="G14" s="410"/>
      <c r="H14" s="410"/>
      <c r="I14" s="410"/>
      <c r="J14" s="410"/>
      <c r="K14" s="410"/>
      <c r="L14" s="410"/>
      <c r="M14" s="410"/>
      <c r="N14" s="410"/>
      <c r="O14" s="410"/>
      <c r="P14" s="410"/>
      <c r="Q14" s="410"/>
      <c r="R14" s="188"/>
      <c r="S14" s="188"/>
      <c r="T14" s="188"/>
      <c r="U14" s="188"/>
      <c r="V14" s="188"/>
      <c r="W14" s="188"/>
      <c r="X14" s="188"/>
      <c r="Y14" s="188"/>
      <c r="Z14" s="188"/>
    </row>
    <row r="15" spans="1:26" ht="17.25" customHeight="1" x14ac:dyDescent="0.35">
      <c r="A15" s="187"/>
      <c r="B15" s="410" t="s">
        <v>306</v>
      </c>
      <c r="C15" s="410"/>
      <c r="D15" s="410"/>
      <c r="E15" s="410"/>
      <c r="F15" s="410"/>
      <c r="G15" s="410"/>
      <c r="H15" s="410"/>
      <c r="I15" s="410"/>
      <c r="J15" s="410"/>
      <c r="K15" s="410"/>
      <c r="L15" s="410"/>
      <c r="M15" s="410"/>
      <c r="N15" s="410"/>
      <c r="O15" s="410"/>
      <c r="P15" s="410"/>
      <c r="Q15" s="410"/>
      <c r="R15" s="188"/>
      <c r="S15" s="188"/>
      <c r="T15" s="188"/>
      <c r="U15" s="188"/>
      <c r="V15" s="188"/>
      <c r="W15" s="188"/>
      <c r="X15" s="188"/>
      <c r="Y15" s="188"/>
      <c r="Z15" s="188"/>
    </row>
    <row r="16" spans="1:26" ht="17.25" customHeight="1" x14ac:dyDescent="0.35">
      <c r="A16" s="187">
        <v>5</v>
      </c>
      <c r="B16" s="410" t="s">
        <v>307</v>
      </c>
      <c r="C16" s="410"/>
      <c r="D16" s="410"/>
      <c r="E16" s="410"/>
      <c r="F16" s="410"/>
      <c r="G16" s="410"/>
      <c r="H16" s="410"/>
      <c r="I16" s="410"/>
      <c r="J16" s="410"/>
      <c r="K16" s="410"/>
      <c r="L16" s="410"/>
      <c r="M16" s="410"/>
      <c r="N16" s="410"/>
      <c r="O16" s="410"/>
      <c r="P16" s="410"/>
      <c r="Q16" s="410"/>
      <c r="R16" s="188"/>
      <c r="S16" s="188"/>
      <c r="T16" s="188"/>
      <c r="U16" s="188"/>
      <c r="V16" s="188"/>
      <c r="W16" s="188"/>
      <c r="X16" s="188"/>
      <c r="Y16" s="188"/>
      <c r="Z16" s="188"/>
    </row>
    <row r="17" spans="1:26" ht="17.25" customHeight="1" x14ac:dyDescent="0.35">
      <c r="A17" s="187"/>
      <c r="B17" s="410" t="s">
        <v>3</v>
      </c>
      <c r="C17" s="410"/>
      <c r="D17" s="410"/>
      <c r="E17" s="410"/>
      <c r="F17" s="410"/>
      <c r="G17" s="410"/>
      <c r="H17" s="410"/>
      <c r="I17" s="410"/>
      <c r="J17" s="410"/>
      <c r="K17" s="410"/>
      <c r="L17" s="410"/>
      <c r="M17" s="410"/>
      <c r="N17" s="410"/>
      <c r="O17" s="410"/>
      <c r="P17" s="410"/>
      <c r="Q17" s="410"/>
      <c r="R17" s="188"/>
      <c r="S17" s="188"/>
      <c r="T17" s="188"/>
      <c r="U17" s="188"/>
      <c r="V17" s="188"/>
      <c r="W17" s="188"/>
      <c r="X17" s="188"/>
      <c r="Y17" s="188"/>
      <c r="Z17" s="188"/>
    </row>
    <row r="18" spans="1:26" ht="17.25" customHeight="1" x14ac:dyDescent="0.35">
      <c r="A18" s="187"/>
      <c r="B18" s="410" t="s">
        <v>4</v>
      </c>
      <c r="C18" s="410"/>
      <c r="D18" s="410"/>
      <c r="E18" s="410"/>
      <c r="F18" s="410"/>
      <c r="G18" s="410"/>
      <c r="H18" s="410"/>
      <c r="I18" s="410"/>
      <c r="J18" s="410"/>
      <c r="K18" s="410"/>
      <c r="L18" s="410"/>
      <c r="M18" s="410"/>
      <c r="N18" s="410"/>
      <c r="O18" s="410"/>
      <c r="P18" s="410"/>
      <c r="Q18" s="410"/>
      <c r="R18" s="188"/>
      <c r="S18" s="188"/>
      <c r="T18" s="188"/>
      <c r="U18" s="188"/>
      <c r="V18" s="188"/>
      <c r="W18" s="188"/>
      <c r="X18" s="188"/>
      <c r="Y18" s="188"/>
      <c r="Z18" s="188"/>
    </row>
    <row r="19" spans="1:26" ht="30.75" customHeight="1" x14ac:dyDescent="0.35">
      <c r="A19" s="187"/>
      <c r="B19" s="413" t="s">
        <v>308</v>
      </c>
      <c r="C19" s="413"/>
      <c r="D19" s="413"/>
      <c r="E19" s="413"/>
      <c r="F19" s="413"/>
      <c r="G19" s="413"/>
      <c r="H19" s="413"/>
      <c r="I19" s="413"/>
      <c r="J19" s="413"/>
      <c r="K19" s="413"/>
      <c r="L19" s="413"/>
      <c r="M19" s="413"/>
      <c r="N19" s="413"/>
      <c r="O19" s="413"/>
      <c r="P19" s="413"/>
      <c r="Q19" s="413"/>
      <c r="R19" s="188"/>
      <c r="S19" s="188"/>
      <c r="T19" s="188"/>
      <c r="U19" s="188"/>
      <c r="V19" s="188"/>
      <c r="W19" s="188"/>
      <c r="X19" s="188"/>
      <c r="Y19" s="188"/>
      <c r="Z19" s="188"/>
    </row>
    <row r="20" spans="1:26" ht="17.25" customHeight="1" x14ac:dyDescent="0.35">
      <c r="A20" s="187">
        <v>6</v>
      </c>
      <c r="B20" s="410" t="s">
        <v>321</v>
      </c>
      <c r="C20" s="410"/>
      <c r="D20" s="410"/>
      <c r="E20" s="410"/>
      <c r="F20" s="410"/>
      <c r="G20" s="410"/>
      <c r="H20" s="410"/>
      <c r="I20" s="410"/>
      <c r="J20" s="410"/>
      <c r="K20" s="410"/>
      <c r="L20" s="410"/>
      <c r="M20" s="410"/>
      <c r="N20" s="410"/>
      <c r="O20" s="410"/>
      <c r="P20" s="410"/>
      <c r="Q20" s="410"/>
      <c r="R20" s="188"/>
      <c r="S20" s="188"/>
      <c r="T20" s="188"/>
      <c r="U20" s="188"/>
      <c r="V20" s="188"/>
      <c r="W20" s="188"/>
      <c r="X20" s="188"/>
      <c r="Y20" s="188"/>
      <c r="Z20" s="188"/>
    </row>
    <row r="21" spans="1:26" ht="17.25" customHeight="1" x14ac:dyDescent="0.35">
      <c r="A21" s="187"/>
      <c r="B21" s="410" t="s">
        <v>5</v>
      </c>
      <c r="C21" s="410"/>
      <c r="D21" s="410"/>
      <c r="E21" s="410"/>
      <c r="F21" s="410"/>
      <c r="G21" s="410"/>
      <c r="H21" s="410"/>
      <c r="I21" s="410"/>
      <c r="J21" s="410"/>
      <c r="K21" s="410"/>
      <c r="L21" s="410"/>
      <c r="M21" s="410"/>
      <c r="N21" s="410"/>
      <c r="O21" s="410"/>
      <c r="P21" s="410"/>
      <c r="Q21" s="410"/>
      <c r="R21" s="188"/>
      <c r="S21" s="188"/>
      <c r="T21" s="188"/>
      <c r="U21" s="188"/>
      <c r="V21" s="188"/>
      <c r="W21" s="188"/>
      <c r="X21" s="188"/>
      <c r="Y21" s="188"/>
      <c r="Z21" s="188"/>
    </row>
    <row r="22" spans="1:26" ht="17.25" customHeight="1" x14ac:dyDescent="0.35">
      <c r="A22" s="187"/>
      <c r="B22" s="410" t="s">
        <v>322</v>
      </c>
      <c r="C22" s="410"/>
      <c r="D22" s="410"/>
      <c r="E22" s="410"/>
      <c r="F22" s="410"/>
      <c r="G22" s="410"/>
      <c r="H22" s="410"/>
      <c r="I22" s="410"/>
      <c r="J22" s="410"/>
      <c r="K22" s="410"/>
      <c r="L22" s="410"/>
      <c r="M22" s="410"/>
      <c r="N22" s="410"/>
      <c r="O22" s="410"/>
      <c r="P22" s="410"/>
      <c r="Q22" s="410"/>
      <c r="R22" s="188"/>
      <c r="S22" s="188"/>
      <c r="T22" s="188"/>
      <c r="U22" s="188"/>
      <c r="V22" s="188"/>
      <c r="W22" s="188"/>
      <c r="X22" s="188"/>
      <c r="Y22" s="188"/>
      <c r="Z22" s="188"/>
    </row>
    <row r="23" spans="1:26" ht="17.25" customHeight="1" x14ac:dyDescent="0.35">
      <c r="A23" s="187"/>
      <c r="B23" s="410" t="s">
        <v>323</v>
      </c>
      <c r="C23" s="410"/>
      <c r="D23" s="410"/>
      <c r="E23" s="410"/>
      <c r="F23" s="410"/>
      <c r="G23" s="410"/>
      <c r="H23" s="410"/>
      <c r="I23" s="410"/>
      <c r="J23" s="410"/>
      <c r="K23" s="410"/>
      <c r="L23" s="410"/>
      <c r="M23" s="410"/>
      <c r="N23" s="410"/>
      <c r="O23" s="410"/>
      <c r="P23" s="410"/>
      <c r="Q23" s="410"/>
      <c r="R23" s="188"/>
      <c r="S23" s="188"/>
      <c r="T23" s="188"/>
      <c r="U23" s="188"/>
      <c r="V23" s="188"/>
      <c r="W23" s="188"/>
      <c r="X23" s="188"/>
      <c r="Y23" s="188"/>
      <c r="Z23" s="188"/>
    </row>
    <row r="24" spans="1:26" ht="17.25" customHeight="1" x14ac:dyDescent="0.35">
      <c r="A24" s="187">
        <v>7</v>
      </c>
      <c r="B24" s="411" t="s">
        <v>324</v>
      </c>
      <c r="C24" s="411"/>
      <c r="D24" s="411"/>
      <c r="E24" s="411"/>
      <c r="F24" s="411"/>
      <c r="G24" s="411"/>
      <c r="H24" s="411"/>
      <c r="I24" s="411"/>
      <c r="J24" s="411"/>
      <c r="K24" s="411"/>
      <c r="L24" s="411"/>
      <c r="M24" s="411"/>
      <c r="N24" s="411"/>
      <c r="O24" s="411"/>
      <c r="P24" s="411"/>
      <c r="Q24" s="411"/>
      <c r="R24" s="188"/>
      <c r="S24" s="188"/>
      <c r="T24" s="188"/>
      <c r="U24" s="188"/>
      <c r="V24" s="188"/>
      <c r="W24" s="188"/>
      <c r="X24" s="188"/>
      <c r="Y24" s="188"/>
      <c r="Z24" s="188"/>
    </row>
    <row r="25" spans="1:26" ht="17.25" customHeight="1" x14ac:dyDescent="0.35">
      <c r="A25" s="187"/>
      <c r="B25" s="412" t="s">
        <v>6</v>
      </c>
      <c r="C25" s="412"/>
      <c r="D25" s="412"/>
      <c r="E25" s="412"/>
      <c r="F25" s="412"/>
      <c r="G25" s="412"/>
      <c r="H25" s="412"/>
      <c r="I25" s="412"/>
      <c r="J25" s="412"/>
      <c r="K25" s="412"/>
      <c r="L25" s="412"/>
      <c r="M25" s="412"/>
      <c r="N25" s="412"/>
      <c r="O25" s="412"/>
      <c r="P25" s="412"/>
      <c r="Q25" s="412"/>
      <c r="R25" s="188"/>
      <c r="S25" s="188"/>
      <c r="T25" s="188"/>
      <c r="U25" s="188"/>
      <c r="V25" s="188"/>
      <c r="W25" s="188"/>
      <c r="X25" s="188"/>
      <c r="Y25" s="188"/>
      <c r="Z25" s="188"/>
    </row>
    <row r="26" spans="1:26" ht="17.25" customHeight="1" x14ac:dyDescent="0.35">
      <c r="A26" s="187">
        <v>8</v>
      </c>
      <c r="B26" s="410" t="s">
        <v>7</v>
      </c>
      <c r="C26" s="410"/>
      <c r="D26" s="410"/>
      <c r="E26" s="410"/>
      <c r="F26" s="410"/>
      <c r="G26" s="410"/>
      <c r="H26" s="410"/>
      <c r="I26" s="410"/>
      <c r="J26" s="410"/>
      <c r="K26" s="410"/>
      <c r="L26" s="410"/>
      <c r="M26" s="410"/>
      <c r="N26" s="410"/>
      <c r="O26" s="410"/>
      <c r="P26" s="410"/>
      <c r="Q26" s="410"/>
      <c r="R26" s="188"/>
      <c r="S26" s="188"/>
      <c r="T26" s="188"/>
      <c r="U26" s="188"/>
      <c r="V26" s="188"/>
      <c r="W26" s="188"/>
      <c r="X26" s="188"/>
      <c r="Y26" s="188"/>
      <c r="Z26" s="188"/>
    </row>
    <row r="27" spans="1:26" ht="12.75" customHeight="1" x14ac:dyDescent="0.3">
      <c r="A27" s="17"/>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21" customHeight="1" x14ac:dyDescent="0.35">
      <c r="A28" s="187" t="s">
        <v>8</v>
      </c>
      <c r="B28" s="189"/>
      <c r="D28" s="13"/>
      <c r="E28" s="13"/>
      <c r="F28" s="13"/>
      <c r="G28" s="13"/>
      <c r="H28" s="13"/>
      <c r="I28" s="13"/>
      <c r="J28" s="13"/>
      <c r="K28" s="13"/>
      <c r="L28" s="13"/>
      <c r="M28" s="13"/>
      <c r="N28" s="13"/>
      <c r="O28" s="13"/>
      <c r="P28" s="13"/>
      <c r="Q28" s="13"/>
      <c r="R28" s="13"/>
      <c r="S28" s="13"/>
      <c r="T28" s="13"/>
      <c r="U28" s="13"/>
      <c r="V28" s="13"/>
      <c r="W28" s="13"/>
      <c r="X28" s="13"/>
      <c r="Y28" s="13"/>
      <c r="Z28" s="13"/>
    </row>
    <row r="29" spans="1:26" ht="21" customHeight="1" x14ac:dyDescent="0.35">
      <c r="A29" s="190"/>
      <c r="B29" s="408" t="s">
        <v>318</v>
      </c>
      <c r="C29" s="408"/>
      <c r="D29" s="408"/>
      <c r="E29" s="408"/>
      <c r="F29" s="408"/>
      <c r="G29" s="408"/>
      <c r="H29" s="408"/>
      <c r="I29" s="408"/>
      <c r="J29" s="408"/>
      <c r="K29" s="408"/>
      <c r="L29" s="408"/>
      <c r="M29" s="408"/>
      <c r="N29" s="408"/>
      <c r="O29" s="408"/>
      <c r="P29" s="408"/>
      <c r="Q29" s="408"/>
      <c r="R29" s="13"/>
      <c r="S29" s="13"/>
      <c r="T29" s="13"/>
      <c r="U29" s="13"/>
      <c r="V29" s="13"/>
      <c r="W29" s="13"/>
      <c r="X29" s="13"/>
      <c r="Y29" s="13"/>
      <c r="Z29" s="13"/>
    </row>
    <row r="30" spans="1:26" ht="21" customHeight="1" x14ac:dyDescent="0.35">
      <c r="A30" s="190"/>
      <c r="B30" s="187" t="s">
        <v>320</v>
      </c>
      <c r="D30" s="13"/>
      <c r="E30" s="13"/>
      <c r="F30" s="13"/>
      <c r="G30" s="13"/>
      <c r="H30" s="13"/>
      <c r="I30" s="13"/>
      <c r="J30" s="13"/>
      <c r="K30" s="13"/>
      <c r="L30" s="13"/>
      <c r="M30" s="13"/>
      <c r="N30" s="13"/>
      <c r="O30" s="13"/>
      <c r="P30" s="13"/>
      <c r="Q30" s="13"/>
      <c r="R30" s="13"/>
      <c r="S30" s="13"/>
      <c r="T30" s="13"/>
      <c r="U30" s="13"/>
      <c r="V30" s="13"/>
      <c r="W30" s="13"/>
      <c r="X30" s="13"/>
      <c r="Y30" s="13"/>
      <c r="Z30" s="13"/>
    </row>
    <row r="31" spans="1:26" ht="21" customHeight="1" x14ac:dyDescent="0.35">
      <c r="B31" s="409" t="s">
        <v>319</v>
      </c>
      <c r="C31" s="409"/>
      <c r="D31" s="409"/>
      <c r="E31" s="409"/>
      <c r="F31" s="409"/>
      <c r="G31" s="409"/>
      <c r="H31" s="409"/>
      <c r="I31" s="409"/>
      <c r="J31" s="409"/>
      <c r="K31" s="409"/>
      <c r="L31" s="409"/>
      <c r="M31" s="409"/>
      <c r="N31" s="409"/>
      <c r="O31" s="409"/>
      <c r="P31" s="409"/>
      <c r="Q31" s="409"/>
    </row>
    <row r="32" spans="1:26" ht="34.5" customHeight="1" x14ac:dyDescent="0.35">
      <c r="B32" s="409" t="s">
        <v>9</v>
      </c>
      <c r="C32" s="409"/>
      <c r="D32" s="409"/>
      <c r="E32" s="409"/>
      <c r="F32" s="409"/>
      <c r="G32" s="409"/>
      <c r="H32" s="409"/>
      <c r="I32" s="409"/>
      <c r="J32" s="409"/>
      <c r="K32" s="409"/>
      <c r="L32" s="409"/>
      <c r="M32" s="409"/>
      <c r="N32" s="409"/>
      <c r="O32" s="409"/>
      <c r="P32" s="409"/>
      <c r="Q32" s="409"/>
    </row>
  </sheetData>
  <mergeCells count="26">
    <mergeCell ref="B4:M4"/>
    <mergeCell ref="B9:Q9"/>
    <mergeCell ref="B8:Q8"/>
    <mergeCell ref="B7:Q7"/>
    <mergeCell ref="B5:Q5"/>
    <mergeCell ref="B6:Q6"/>
    <mergeCell ref="B12:Q12"/>
    <mergeCell ref="B11:Q11"/>
    <mergeCell ref="B10:Q10"/>
    <mergeCell ref="B15:Q15"/>
    <mergeCell ref="B14:Q14"/>
    <mergeCell ref="B18:Q18"/>
    <mergeCell ref="B17:Q17"/>
    <mergeCell ref="B16:Q16"/>
    <mergeCell ref="B20:Q20"/>
    <mergeCell ref="B13:Q13"/>
    <mergeCell ref="B21:Q21"/>
    <mergeCell ref="B24:Q24"/>
    <mergeCell ref="B26:Q26"/>
    <mergeCell ref="B25:Q25"/>
    <mergeCell ref="B19:Q19"/>
    <mergeCell ref="B29:Q29"/>
    <mergeCell ref="B32:Q32"/>
    <mergeCell ref="B31:Q31"/>
    <mergeCell ref="B23:Q23"/>
    <mergeCell ref="B22:Q22"/>
  </mergeCell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98"/>
  <sheetViews>
    <sheetView workbookViewId="0">
      <selection activeCell="E4" sqref="E4"/>
    </sheetView>
  </sheetViews>
  <sheetFormatPr defaultColWidth="8.81640625" defaultRowHeight="12.5" x14ac:dyDescent="0.25"/>
  <cols>
    <col min="1" max="1" width="36.453125" style="12" customWidth="1"/>
    <col min="2" max="5" width="12.81640625" style="12" customWidth="1"/>
    <col min="6" max="6" width="0.81640625" style="12" customWidth="1"/>
    <col min="7" max="7" width="11.453125" style="12" customWidth="1"/>
    <col min="8" max="8" width="62.81640625" style="12" bestFit="1" customWidth="1"/>
    <col min="9" max="24" width="8.81640625" style="12" customWidth="1"/>
    <col min="25" max="1023" width="14.453125" style="12" customWidth="1"/>
    <col min="1024" max="16384" width="8.81640625" style="12"/>
  </cols>
  <sheetData>
    <row r="1" spans="1:24" ht="18" x14ac:dyDescent="0.4">
      <c r="A1" s="78" t="str">
        <f>'3-Assumptions'!A1</f>
        <v>SCHOOL NAME</v>
      </c>
      <c r="B1" s="79"/>
      <c r="C1" s="79"/>
      <c r="D1" s="79"/>
      <c r="E1" s="79"/>
      <c r="F1" s="80"/>
      <c r="G1" s="13"/>
      <c r="H1" s="13"/>
      <c r="I1" s="13"/>
      <c r="J1" s="13"/>
      <c r="K1" s="13"/>
      <c r="L1" s="13"/>
      <c r="M1" s="13"/>
      <c r="N1" s="13"/>
      <c r="O1" s="13"/>
      <c r="P1" s="13"/>
      <c r="Q1" s="13"/>
      <c r="R1" s="13"/>
      <c r="S1" s="13"/>
      <c r="T1" s="13"/>
      <c r="U1" s="13"/>
      <c r="V1" s="13"/>
      <c r="W1" s="13"/>
      <c r="X1" s="13"/>
    </row>
    <row r="2" spans="1:24" ht="18" x14ac:dyDescent="0.4">
      <c r="A2" s="81" t="s">
        <v>353</v>
      </c>
      <c r="B2" s="16"/>
      <c r="C2" s="16"/>
      <c r="D2" s="16"/>
      <c r="E2" s="16"/>
      <c r="F2" s="82"/>
      <c r="G2" s="13"/>
      <c r="H2" s="13"/>
      <c r="I2" s="13"/>
      <c r="J2" s="13"/>
      <c r="K2" s="13"/>
      <c r="L2" s="13"/>
      <c r="M2" s="13"/>
      <c r="N2" s="13"/>
      <c r="O2" s="13"/>
      <c r="P2" s="13"/>
      <c r="Q2" s="13"/>
      <c r="R2" s="13"/>
      <c r="S2" s="13"/>
      <c r="T2" s="13"/>
      <c r="U2" s="13"/>
      <c r="V2" s="13"/>
      <c r="W2" s="13"/>
      <c r="X2" s="13"/>
    </row>
    <row r="3" spans="1:24" ht="5.25" customHeight="1" x14ac:dyDescent="0.4">
      <c r="A3" s="81"/>
      <c r="B3" s="16"/>
      <c r="C3" s="16" t="s">
        <v>10</v>
      </c>
      <c r="D3" s="16"/>
      <c r="E3" s="16"/>
      <c r="F3" s="82"/>
      <c r="G3" s="13"/>
      <c r="H3" s="13"/>
      <c r="I3" s="13"/>
      <c r="J3" s="13"/>
      <c r="K3" s="13"/>
      <c r="L3" s="13"/>
      <c r="M3" s="13"/>
      <c r="N3" s="13"/>
      <c r="O3" s="13"/>
      <c r="P3" s="13"/>
      <c r="Q3" s="13"/>
      <c r="R3" s="13"/>
      <c r="S3" s="13"/>
      <c r="T3" s="13"/>
      <c r="U3" s="13"/>
      <c r="V3" s="13"/>
      <c r="W3" s="13"/>
      <c r="X3" s="13"/>
    </row>
    <row r="4" spans="1:24" ht="20.25" customHeight="1" x14ac:dyDescent="0.25">
      <c r="A4" s="191"/>
      <c r="B4" s="192" t="s">
        <v>350</v>
      </c>
      <c r="C4" s="192" t="s">
        <v>351</v>
      </c>
      <c r="D4" s="192" t="s">
        <v>352</v>
      </c>
      <c r="E4" s="192" t="s">
        <v>363</v>
      </c>
      <c r="F4" s="193"/>
      <c r="G4" s="194"/>
      <c r="H4" s="194"/>
      <c r="I4" s="194"/>
      <c r="J4" s="194"/>
      <c r="K4" s="194"/>
      <c r="L4" s="194"/>
      <c r="M4" s="194"/>
      <c r="N4" s="194"/>
      <c r="O4" s="194"/>
      <c r="P4" s="194"/>
      <c r="Q4" s="194"/>
      <c r="R4" s="194"/>
      <c r="S4" s="194"/>
      <c r="T4" s="194"/>
      <c r="U4" s="194"/>
      <c r="V4" s="194"/>
      <c r="W4" s="194"/>
      <c r="X4" s="194"/>
    </row>
    <row r="5" spans="1:24" ht="12.75" customHeight="1" x14ac:dyDescent="0.25">
      <c r="A5" s="195" t="s">
        <v>104</v>
      </c>
      <c r="B5" s="196">
        <f>'4-Current Year'!E5</f>
        <v>0</v>
      </c>
      <c r="C5" s="196">
        <f>'5-Year 1'!E5</f>
        <v>0</v>
      </c>
      <c r="D5" s="196">
        <f>'6-Year 2'!E5</f>
        <v>0</v>
      </c>
      <c r="E5" s="196">
        <f>'7-Year 3'!E5</f>
        <v>0</v>
      </c>
      <c r="F5" s="193"/>
      <c r="G5" s="194"/>
      <c r="H5" s="194"/>
      <c r="I5" s="194"/>
      <c r="J5" s="194"/>
      <c r="K5" s="194"/>
      <c r="L5" s="194"/>
      <c r="M5" s="194"/>
      <c r="N5" s="194"/>
      <c r="O5" s="194"/>
      <c r="P5" s="194"/>
      <c r="Q5" s="194"/>
      <c r="R5" s="194"/>
      <c r="S5" s="194"/>
      <c r="T5" s="194"/>
      <c r="U5" s="194"/>
      <c r="V5" s="194"/>
      <c r="W5" s="194"/>
      <c r="X5" s="194"/>
    </row>
    <row r="6" spans="1:24" ht="12.75" customHeight="1" x14ac:dyDescent="0.25">
      <c r="A6" s="195" t="s">
        <v>105</v>
      </c>
      <c r="B6" s="196">
        <f>'4-Current Year'!E6</f>
        <v>0</v>
      </c>
      <c r="C6" s="196">
        <f>'5-Year 1'!E6</f>
        <v>0</v>
      </c>
      <c r="D6" s="196">
        <f>'6-Year 2'!E6</f>
        <v>0</v>
      </c>
      <c r="E6" s="196">
        <f>'7-Year 3'!E6</f>
        <v>0</v>
      </c>
      <c r="F6" s="193"/>
      <c r="G6" s="194"/>
      <c r="H6" s="194"/>
      <c r="I6" s="194"/>
      <c r="J6" s="194"/>
      <c r="K6" s="194"/>
      <c r="L6" s="194"/>
      <c r="M6" s="194"/>
      <c r="N6" s="194"/>
      <c r="O6" s="194"/>
      <c r="P6" s="194"/>
      <c r="Q6" s="194"/>
      <c r="R6" s="194"/>
      <c r="S6" s="194"/>
      <c r="T6" s="194"/>
      <c r="U6" s="194"/>
      <c r="V6" s="194"/>
      <c r="W6" s="194"/>
      <c r="X6" s="194"/>
    </row>
    <row r="7" spans="1:24" ht="13.5" customHeight="1" x14ac:dyDescent="0.25">
      <c r="A7" s="191" t="s">
        <v>34</v>
      </c>
      <c r="B7" s="197"/>
      <c r="C7" s="197"/>
      <c r="D7" s="197"/>
      <c r="E7" s="197"/>
      <c r="F7" s="193"/>
      <c r="G7" s="194"/>
      <c r="H7" s="194"/>
      <c r="I7" s="194"/>
      <c r="J7" s="194"/>
      <c r="K7" s="194"/>
      <c r="L7" s="194"/>
      <c r="M7" s="194"/>
      <c r="N7" s="194"/>
      <c r="O7" s="194"/>
      <c r="P7" s="194"/>
      <c r="Q7" s="194"/>
      <c r="R7" s="194"/>
      <c r="S7" s="194"/>
      <c r="T7" s="194"/>
      <c r="U7" s="194"/>
      <c r="V7" s="194"/>
      <c r="W7" s="194"/>
      <c r="X7" s="194"/>
    </row>
    <row r="8" spans="1:24" ht="12.75" customHeight="1" x14ac:dyDescent="0.25">
      <c r="A8" s="198" t="s">
        <v>106</v>
      </c>
      <c r="B8" s="199">
        <f>'4-Current Year'!E8</f>
        <v>0</v>
      </c>
      <c r="C8" s="199">
        <f>'5-Year 1'!E8</f>
        <v>0</v>
      </c>
      <c r="D8" s="199">
        <f>'6-Year 2'!E8</f>
        <v>0</v>
      </c>
      <c r="E8" s="199">
        <f>'7-Year 3'!E8</f>
        <v>0</v>
      </c>
      <c r="F8" s="200"/>
      <c r="G8" s="201"/>
      <c r="H8" s="201"/>
      <c r="I8" s="201"/>
      <c r="J8" s="201"/>
      <c r="K8" s="201"/>
      <c r="L8" s="201"/>
      <c r="M8" s="201"/>
      <c r="N8" s="201"/>
      <c r="O8" s="201"/>
      <c r="P8" s="201"/>
      <c r="Q8" s="201"/>
      <c r="R8" s="201"/>
      <c r="S8" s="201"/>
      <c r="T8" s="201"/>
      <c r="U8" s="201"/>
      <c r="V8" s="201"/>
      <c r="W8" s="201"/>
      <c r="X8" s="201"/>
    </row>
    <row r="9" spans="1:24" ht="12.75" customHeight="1" x14ac:dyDescent="0.25">
      <c r="A9" s="198" t="s">
        <v>107</v>
      </c>
      <c r="B9" s="202">
        <f>'4-Current Year'!E9</f>
        <v>0</v>
      </c>
      <c r="C9" s="202">
        <f>'5-Year 1'!E9</f>
        <v>0</v>
      </c>
      <c r="D9" s="202">
        <f>'6-Year 2'!E9</f>
        <v>0</v>
      </c>
      <c r="E9" s="202">
        <f>'7-Year 3'!E9</f>
        <v>0</v>
      </c>
      <c r="F9" s="200"/>
      <c r="G9" s="201"/>
      <c r="H9" s="201"/>
      <c r="I9" s="201"/>
      <c r="J9" s="201"/>
      <c r="K9" s="201"/>
      <c r="L9" s="201"/>
      <c r="M9" s="201"/>
      <c r="N9" s="201"/>
      <c r="O9" s="201"/>
      <c r="P9" s="201"/>
      <c r="Q9" s="201"/>
      <c r="R9" s="201"/>
      <c r="S9" s="201"/>
      <c r="T9" s="201"/>
      <c r="U9" s="201"/>
      <c r="V9" s="201"/>
      <c r="W9" s="201"/>
      <c r="X9" s="201"/>
    </row>
    <row r="10" spans="1:24" ht="12.75" customHeight="1" x14ac:dyDescent="0.25">
      <c r="A10" s="198" t="s">
        <v>108</v>
      </c>
      <c r="B10" s="202">
        <f>'4-Current Year'!E10</f>
        <v>0</v>
      </c>
      <c r="C10" s="202">
        <f>'5-Year 1'!E10</f>
        <v>0</v>
      </c>
      <c r="D10" s="202">
        <f>'6-Year 2'!E10</f>
        <v>0</v>
      </c>
      <c r="E10" s="202">
        <f>'7-Year 3'!E10</f>
        <v>0</v>
      </c>
      <c r="F10" s="200"/>
      <c r="G10" s="201"/>
      <c r="H10" s="201"/>
      <c r="I10" s="201"/>
      <c r="J10" s="201"/>
      <c r="K10" s="201"/>
      <c r="L10" s="201"/>
      <c r="M10" s="201"/>
      <c r="N10" s="201"/>
      <c r="O10" s="201"/>
      <c r="P10" s="201"/>
      <c r="Q10" s="201"/>
      <c r="R10" s="201"/>
      <c r="S10" s="201"/>
      <c r="T10" s="201"/>
      <c r="U10" s="201"/>
      <c r="V10" s="201"/>
      <c r="W10" s="201"/>
      <c r="X10" s="201"/>
    </row>
    <row r="11" spans="1:24" ht="12.75" customHeight="1" x14ac:dyDescent="0.25">
      <c r="A11" s="198" t="s">
        <v>109</v>
      </c>
      <c r="B11" s="202">
        <f>'4-Current Year'!E11</f>
        <v>0</v>
      </c>
      <c r="C11" s="202">
        <f>'5-Year 1'!E11</f>
        <v>0</v>
      </c>
      <c r="D11" s="202">
        <f>'6-Year 2'!E11</f>
        <v>0</v>
      </c>
      <c r="E11" s="202">
        <f>'7-Year 3'!E11</f>
        <v>0</v>
      </c>
      <c r="F11" s="200"/>
      <c r="G11" s="201"/>
      <c r="H11" s="201"/>
      <c r="I11" s="201"/>
      <c r="J11" s="201"/>
      <c r="K11" s="201"/>
      <c r="L11" s="201"/>
      <c r="M11" s="201"/>
      <c r="N11" s="201"/>
      <c r="O11" s="201"/>
      <c r="P11" s="201"/>
      <c r="Q11" s="201"/>
      <c r="R11" s="201"/>
      <c r="S11" s="201"/>
      <c r="T11" s="201"/>
      <c r="U11" s="201"/>
      <c r="V11" s="201"/>
      <c r="W11" s="201"/>
      <c r="X11" s="201"/>
    </row>
    <row r="12" spans="1:24" ht="12.75" customHeight="1" x14ac:dyDescent="0.25">
      <c r="A12" s="198" t="s">
        <v>110</v>
      </c>
      <c r="B12" s="202">
        <f>'4-Current Year'!E12</f>
        <v>0</v>
      </c>
      <c r="C12" s="202">
        <f>'5-Year 1'!E12</f>
        <v>0</v>
      </c>
      <c r="D12" s="202">
        <f>'6-Year 2'!E12</f>
        <v>0</v>
      </c>
      <c r="E12" s="202">
        <f>'7-Year 3'!E12</f>
        <v>0</v>
      </c>
      <c r="F12" s="200"/>
      <c r="G12" s="201"/>
      <c r="H12" s="201"/>
      <c r="I12" s="201"/>
      <c r="J12" s="201"/>
      <c r="K12" s="201"/>
      <c r="L12" s="201"/>
      <c r="M12" s="201"/>
      <c r="N12" s="201"/>
      <c r="O12" s="201"/>
      <c r="P12" s="201"/>
      <c r="Q12" s="201"/>
      <c r="R12" s="201"/>
      <c r="S12" s="201"/>
      <c r="T12" s="201"/>
      <c r="U12" s="201"/>
      <c r="V12" s="201"/>
      <c r="W12" s="201"/>
      <c r="X12" s="201"/>
    </row>
    <row r="13" spans="1:24" ht="12.75" customHeight="1" x14ac:dyDescent="0.25">
      <c r="A13" s="198" t="s">
        <v>111</v>
      </c>
      <c r="B13" s="202">
        <f>'4-Current Year'!E13</f>
        <v>0</v>
      </c>
      <c r="C13" s="202">
        <f>'5-Year 1'!E13</f>
        <v>0</v>
      </c>
      <c r="D13" s="202">
        <f>'6-Year 2'!E13</f>
        <v>0</v>
      </c>
      <c r="E13" s="202">
        <f>'7-Year 3'!E13</f>
        <v>0</v>
      </c>
      <c r="F13" s="200"/>
      <c r="G13" s="201"/>
      <c r="H13" s="201"/>
      <c r="I13" s="201"/>
      <c r="J13" s="201"/>
      <c r="K13" s="201"/>
      <c r="L13" s="201"/>
      <c r="M13" s="201"/>
      <c r="N13" s="201"/>
      <c r="O13" s="201"/>
      <c r="P13" s="201"/>
      <c r="Q13" s="201"/>
      <c r="R13" s="201"/>
      <c r="S13" s="201"/>
      <c r="T13" s="201"/>
      <c r="U13" s="201"/>
      <c r="V13" s="201"/>
      <c r="W13" s="201"/>
      <c r="X13" s="201"/>
    </row>
    <row r="14" spans="1:24" ht="12.75" customHeight="1" x14ac:dyDescent="0.25">
      <c r="A14" s="203" t="s">
        <v>112</v>
      </c>
      <c r="B14" s="202">
        <f>'4-Current Year'!E14</f>
        <v>0</v>
      </c>
      <c r="C14" s="202">
        <f>'5-Year 1'!E14</f>
        <v>0</v>
      </c>
      <c r="D14" s="202">
        <f>'6-Year 2'!E14</f>
        <v>0</v>
      </c>
      <c r="E14" s="202">
        <f>'7-Year 3'!E14</f>
        <v>0</v>
      </c>
      <c r="F14" s="200"/>
      <c r="G14" s="201"/>
      <c r="H14" s="201"/>
      <c r="I14" s="201"/>
      <c r="J14" s="201"/>
      <c r="K14" s="201"/>
      <c r="L14" s="201"/>
      <c r="M14" s="201"/>
      <c r="N14" s="201"/>
      <c r="O14" s="201"/>
      <c r="P14" s="201"/>
      <c r="Q14" s="201"/>
      <c r="R14" s="201"/>
      <c r="S14" s="201"/>
      <c r="T14" s="201"/>
      <c r="U14" s="201"/>
      <c r="V14" s="201"/>
      <c r="W14" s="201"/>
      <c r="X14" s="201"/>
    </row>
    <row r="15" spans="1:24" ht="12.75" customHeight="1" x14ac:dyDescent="0.25">
      <c r="A15" s="203" t="s">
        <v>113</v>
      </c>
      <c r="B15" s="202">
        <f>'4-Current Year'!E15</f>
        <v>0</v>
      </c>
      <c r="C15" s="202">
        <f>'5-Year 1'!E15</f>
        <v>0</v>
      </c>
      <c r="D15" s="202">
        <f>'6-Year 2'!E15</f>
        <v>0</v>
      </c>
      <c r="E15" s="202">
        <f>'7-Year 3'!E15</f>
        <v>0</v>
      </c>
      <c r="F15" s="200"/>
      <c r="G15" s="201"/>
      <c r="H15" s="201"/>
      <c r="I15" s="201"/>
      <c r="J15" s="201"/>
      <c r="K15" s="201"/>
      <c r="L15" s="201"/>
      <c r="M15" s="201"/>
      <c r="N15" s="201"/>
      <c r="O15" s="201"/>
      <c r="P15" s="201"/>
      <c r="Q15" s="201"/>
      <c r="R15" s="201"/>
      <c r="S15" s="201"/>
      <c r="T15" s="201"/>
      <c r="U15" s="201"/>
      <c r="V15" s="201"/>
      <c r="W15" s="201"/>
      <c r="X15" s="201"/>
    </row>
    <row r="16" spans="1:24" ht="12.75" customHeight="1" x14ac:dyDescent="0.25">
      <c r="A16" s="203" t="s">
        <v>114</v>
      </c>
      <c r="B16" s="202">
        <f>'4-Current Year'!E16</f>
        <v>0</v>
      </c>
      <c r="C16" s="202">
        <f>'5-Year 1'!E16</f>
        <v>0</v>
      </c>
      <c r="D16" s="202">
        <f>'6-Year 2'!E16</f>
        <v>0</v>
      </c>
      <c r="E16" s="202">
        <f>'7-Year 3'!E16</f>
        <v>0</v>
      </c>
      <c r="F16" s="200"/>
      <c r="G16" s="201"/>
      <c r="H16" s="201"/>
      <c r="I16" s="201"/>
      <c r="J16" s="201"/>
      <c r="K16" s="201"/>
      <c r="L16" s="201"/>
      <c r="M16" s="201"/>
      <c r="N16" s="201"/>
      <c r="O16" s="201"/>
      <c r="P16" s="201"/>
      <c r="Q16" s="201"/>
      <c r="R16" s="201"/>
      <c r="S16" s="201"/>
      <c r="T16" s="201"/>
      <c r="U16" s="201"/>
      <c r="V16" s="201"/>
      <c r="W16" s="201"/>
      <c r="X16" s="201"/>
    </row>
    <row r="17" spans="1:24" ht="12.75" customHeight="1" x14ac:dyDescent="0.25">
      <c r="A17" s="198" t="s">
        <v>115</v>
      </c>
      <c r="B17" s="202">
        <f>'4-Current Year'!E17</f>
        <v>0</v>
      </c>
      <c r="C17" s="202">
        <f>'5-Year 1'!E17</f>
        <v>0</v>
      </c>
      <c r="D17" s="202">
        <f>'6-Year 2'!E17</f>
        <v>0</v>
      </c>
      <c r="E17" s="202">
        <f>'7-Year 3'!E17</f>
        <v>0</v>
      </c>
      <c r="F17" s="200"/>
      <c r="G17" s="201"/>
      <c r="H17" s="201"/>
      <c r="I17" s="201"/>
      <c r="J17" s="201"/>
      <c r="K17" s="201"/>
      <c r="L17" s="201"/>
      <c r="M17" s="201"/>
      <c r="N17" s="201"/>
      <c r="O17" s="201"/>
      <c r="P17" s="201"/>
      <c r="Q17" s="201"/>
      <c r="R17" s="201"/>
      <c r="S17" s="201"/>
      <c r="T17" s="201"/>
      <c r="U17" s="201"/>
      <c r="V17" s="201"/>
      <c r="W17" s="201"/>
      <c r="X17" s="201"/>
    </row>
    <row r="18" spans="1:24" ht="12.75" customHeight="1" x14ac:dyDescent="0.25">
      <c r="A18" s="198" t="s">
        <v>53</v>
      </c>
      <c r="B18" s="202">
        <f>'4-Current Year'!E18</f>
        <v>500</v>
      </c>
      <c r="C18" s="202">
        <f>'5-Year 1'!E18</f>
        <v>500</v>
      </c>
      <c r="D18" s="202">
        <f>'6-Year 2'!E18</f>
        <v>500</v>
      </c>
      <c r="E18" s="202">
        <f>'7-Year 3'!E18</f>
        <v>500</v>
      </c>
      <c r="F18" s="200"/>
      <c r="G18" s="201"/>
      <c r="H18" s="201"/>
      <c r="I18" s="201"/>
      <c r="J18" s="201"/>
      <c r="K18" s="201"/>
      <c r="L18" s="201"/>
      <c r="M18" s="201"/>
      <c r="N18" s="201"/>
      <c r="O18" s="201"/>
      <c r="P18" s="201"/>
      <c r="Q18" s="201"/>
      <c r="R18" s="201"/>
      <c r="S18" s="201"/>
      <c r="T18" s="201"/>
      <c r="U18" s="201"/>
      <c r="V18" s="201"/>
      <c r="W18" s="201"/>
      <c r="X18" s="201"/>
    </row>
    <row r="19" spans="1:24" ht="12.75" customHeight="1" x14ac:dyDescent="0.25">
      <c r="A19" s="198" t="s">
        <v>116</v>
      </c>
      <c r="B19" s="202">
        <f>'4-Current Year'!E19</f>
        <v>0</v>
      </c>
      <c r="C19" s="202">
        <f>'5-Year 1'!E19</f>
        <v>0</v>
      </c>
      <c r="D19" s="202">
        <f>'6-Year 2'!E19</f>
        <v>0</v>
      </c>
      <c r="E19" s="202">
        <f>'7-Year 3'!E19</f>
        <v>0</v>
      </c>
      <c r="F19" s="200"/>
      <c r="G19" s="201"/>
      <c r="H19" s="201"/>
      <c r="I19" s="201"/>
      <c r="J19" s="201"/>
      <c r="K19" s="201"/>
      <c r="L19" s="201"/>
      <c r="M19" s="201"/>
      <c r="N19" s="201"/>
      <c r="O19" s="201"/>
      <c r="P19" s="201"/>
      <c r="Q19" s="201"/>
      <c r="R19" s="201"/>
      <c r="S19" s="201"/>
      <c r="T19" s="201"/>
      <c r="U19" s="201"/>
      <c r="V19" s="201"/>
      <c r="W19" s="201"/>
      <c r="X19" s="201"/>
    </row>
    <row r="20" spans="1:24" ht="12.75" customHeight="1" x14ac:dyDescent="0.25">
      <c r="A20" s="198" t="s">
        <v>56</v>
      </c>
      <c r="B20" s="202">
        <f>'4-Current Year'!E20</f>
        <v>0</v>
      </c>
      <c r="C20" s="202">
        <f>'5-Year 1'!E20</f>
        <v>0</v>
      </c>
      <c r="D20" s="202">
        <f>'6-Year 2'!E20</f>
        <v>0</v>
      </c>
      <c r="E20" s="202">
        <f>'7-Year 3'!E20</f>
        <v>0</v>
      </c>
      <c r="F20" s="200"/>
      <c r="G20" s="201"/>
      <c r="H20" s="201"/>
      <c r="I20" s="201"/>
      <c r="J20" s="201"/>
      <c r="K20" s="201"/>
      <c r="L20" s="201"/>
      <c r="M20" s="201"/>
      <c r="N20" s="201"/>
      <c r="O20" s="201"/>
      <c r="P20" s="201"/>
      <c r="Q20" s="201"/>
      <c r="R20" s="201"/>
      <c r="S20" s="201"/>
      <c r="T20" s="201"/>
      <c r="U20" s="201"/>
      <c r="V20" s="201"/>
      <c r="W20" s="201"/>
      <c r="X20" s="201"/>
    </row>
    <row r="21" spans="1:24" ht="12.75" customHeight="1" x14ac:dyDescent="0.25">
      <c r="A21" s="198" t="s">
        <v>223</v>
      </c>
      <c r="B21" s="202">
        <f>'4-Current Year'!E21</f>
        <v>0</v>
      </c>
      <c r="C21" s="202">
        <f>'5-Year 1'!E21</f>
        <v>0</v>
      </c>
      <c r="D21" s="202">
        <f>'6-Year 2'!E21</f>
        <v>0</v>
      </c>
      <c r="E21" s="202">
        <f>'7-Year 3'!E21</f>
        <v>0</v>
      </c>
      <c r="F21" s="200"/>
      <c r="G21" s="201"/>
      <c r="H21" s="201"/>
      <c r="I21" s="201"/>
      <c r="J21" s="201"/>
      <c r="K21" s="201"/>
      <c r="L21" s="201"/>
      <c r="M21" s="201"/>
      <c r="N21" s="201"/>
      <c r="O21" s="201"/>
      <c r="P21" s="201"/>
      <c r="Q21" s="201"/>
      <c r="R21" s="201"/>
      <c r="S21" s="201"/>
      <c r="T21" s="201"/>
      <c r="U21" s="201"/>
      <c r="V21" s="201"/>
      <c r="W21" s="201"/>
      <c r="X21" s="201"/>
    </row>
    <row r="22" spans="1:24" ht="12.75" customHeight="1" x14ac:dyDescent="0.25">
      <c r="A22" s="198" t="s">
        <v>58</v>
      </c>
      <c r="B22" s="202">
        <f>'4-Current Year'!E22</f>
        <v>0</v>
      </c>
      <c r="C22" s="202">
        <f>'5-Year 1'!E22</f>
        <v>0</v>
      </c>
      <c r="D22" s="202">
        <f>'6-Year 2'!E22</f>
        <v>0</v>
      </c>
      <c r="E22" s="202">
        <f>'7-Year 3'!E22</f>
        <v>0</v>
      </c>
      <c r="F22" s="200"/>
      <c r="G22" s="201"/>
      <c r="H22" s="201"/>
      <c r="I22" s="201"/>
      <c r="J22" s="201"/>
      <c r="K22" s="201"/>
      <c r="L22" s="201"/>
      <c r="M22" s="201"/>
      <c r="N22" s="201"/>
      <c r="O22" s="201"/>
      <c r="P22" s="201"/>
      <c r="Q22" s="201"/>
      <c r="R22" s="201"/>
      <c r="S22" s="201"/>
      <c r="T22" s="201"/>
      <c r="U22" s="201"/>
      <c r="V22" s="201"/>
      <c r="W22" s="201"/>
      <c r="X22" s="201"/>
    </row>
    <row r="23" spans="1:24" ht="12.75" customHeight="1" x14ac:dyDescent="0.25">
      <c r="A23" s="198" t="s">
        <v>117</v>
      </c>
      <c r="B23" s="202">
        <f>'4-Current Year'!E23</f>
        <v>0</v>
      </c>
      <c r="C23" s="202">
        <f>'5-Year 1'!E23</f>
        <v>0</v>
      </c>
      <c r="D23" s="202">
        <f>'6-Year 2'!E23</f>
        <v>0</v>
      </c>
      <c r="E23" s="202">
        <f>'7-Year 3'!E23</f>
        <v>0</v>
      </c>
      <c r="F23" s="200"/>
      <c r="G23" s="201"/>
      <c r="H23" s="201"/>
      <c r="I23" s="201"/>
      <c r="J23" s="201"/>
      <c r="K23" s="201"/>
      <c r="L23" s="201"/>
      <c r="M23" s="201"/>
      <c r="N23" s="201"/>
      <c r="O23" s="201"/>
      <c r="P23" s="201"/>
      <c r="Q23" s="201"/>
      <c r="R23" s="201"/>
      <c r="S23" s="201"/>
      <c r="T23" s="201"/>
      <c r="U23" s="201"/>
      <c r="V23" s="201"/>
      <c r="W23" s="201"/>
      <c r="X23" s="201"/>
    </row>
    <row r="24" spans="1:24" ht="12.75" customHeight="1" x14ac:dyDescent="0.25">
      <c r="A24" s="198" t="s">
        <v>62</v>
      </c>
      <c r="B24" s="202">
        <f>'4-Current Year'!E24</f>
        <v>0</v>
      </c>
      <c r="C24" s="202">
        <f>'5-Year 1'!E24</f>
        <v>0</v>
      </c>
      <c r="D24" s="202">
        <f>'6-Year 2'!E24</f>
        <v>0</v>
      </c>
      <c r="E24" s="202">
        <f>'7-Year 3'!E24</f>
        <v>0</v>
      </c>
      <c r="F24" s="200"/>
      <c r="G24" s="201"/>
      <c r="H24" s="201"/>
      <c r="I24" s="201"/>
      <c r="J24" s="201"/>
      <c r="K24" s="201"/>
      <c r="L24" s="201"/>
      <c r="M24" s="201"/>
      <c r="N24" s="201"/>
      <c r="O24" s="201"/>
      <c r="P24" s="201"/>
      <c r="Q24" s="201"/>
      <c r="R24" s="201"/>
      <c r="S24" s="201"/>
      <c r="T24" s="201"/>
      <c r="U24" s="201"/>
      <c r="V24" s="201"/>
      <c r="W24" s="201"/>
      <c r="X24" s="201"/>
    </row>
    <row r="25" spans="1:24" ht="12.75" customHeight="1" x14ac:dyDescent="0.25">
      <c r="A25" s="117" t="s">
        <v>219</v>
      </c>
      <c r="B25" s="202">
        <f>'4-Current Year'!E25</f>
        <v>1500</v>
      </c>
      <c r="C25" s="202">
        <f>'5-Year 1'!E25</f>
        <v>1500</v>
      </c>
      <c r="D25" s="202">
        <f>'6-Year 2'!E25</f>
        <v>1500</v>
      </c>
      <c r="E25" s="202">
        <f>'7-Year 3'!E25</f>
        <v>1500</v>
      </c>
      <c r="F25" s="200"/>
      <c r="G25" s="201"/>
      <c r="H25" s="201"/>
      <c r="I25" s="201"/>
      <c r="J25" s="201"/>
      <c r="K25" s="201"/>
      <c r="L25" s="201"/>
      <c r="M25" s="201"/>
      <c r="N25" s="201"/>
      <c r="O25" s="201"/>
      <c r="P25" s="201"/>
      <c r="Q25" s="201"/>
      <c r="R25" s="201"/>
      <c r="S25" s="201"/>
      <c r="T25" s="201"/>
      <c r="U25" s="201"/>
      <c r="V25" s="201"/>
      <c r="W25" s="201"/>
      <c r="X25" s="201"/>
    </row>
    <row r="26" spans="1:24" ht="12.75" customHeight="1" x14ac:dyDescent="0.25">
      <c r="A26" s="198" t="s">
        <v>118</v>
      </c>
      <c r="B26" s="202">
        <f>'4-Current Year'!E26</f>
        <v>0</v>
      </c>
      <c r="C26" s="202">
        <f>'5-Year 1'!E26</f>
        <v>0</v>
      </c>
      <c r="D26" s="202">
        <f>'6-Year 2'!E26</f>
        <v>0</v>
      </c>
      <c r="E26" s="202">
        <f>'7-Year 3'!E26</f>
        <v>0</v>
      </c>
      <c r="F26" s="200"/>
      <c r="G26" s="201"/>
      <c r="H26" s="201"/>
      <c r="I26" s="201"/>
      <c r="J26" s="201"/>
      <c r="K26" s="201"/>
      <c r="L26" s="201"/>
      <c r="M26" s="201"/>
      <c r="N26" s="201"/>
      <c r="O26" s="201"/>
      <c r="P26" s="201"/>
      <c r="Q26" s="201"/>
      <c r="R26" s="201"/>
      <c r="S26" s="201"/>
      <c r="T26" s="201"/>
      <c r="U26" s="201"/>
      <c r="V26" s="201"/>
      <c r="W26" s="201"/>
      <c r="X26" s="201"/>
    </row>
    <row r="27" spans="1:24" ht="12.75" customHeight="1" x14ac:dyDescent="0.25">
      <c r="A27" s="198" t="s">
        <v>119</v>
      </c>
      <c r="B27" s="202">
        <f>'4-Current Year'!E27</f>
        <v>0</v>
      </c>
      <c r="C27" s="202">
        <f>'5-Year 1'!E27</f>
        <v>0</v>
      </c>
      <c r="D27" s="202">
        <f>'6-Year 2'!E27</f>
        <v>0</v>
      </c>
      <c r="E27" s="202">
        <f>'7-Year 3'!E27</f>
        <v>0</v>
      </c>
      <c r="F27" s="200"/>
      <c r="G27" s="201"/>
      <c r="H27" s="201"/>
      <c r="I27" s="201"/>
      <c r="J27" s="201"/>
      <c r="K27" s="201"/>
      <c r="L27" s="201"/>
      <c r="M27" s="201"/>
      <c r="N27" s="201"/>
      <c r="O27" s="201"/>
      <c r="P27" s="201"/>
      <c r="Q27" s="201"/>
      <c r="R27" s="201"/>
      <c r="S27" s="201"/>
      <c r="T27" s="201"/>
      <c r="U27" s="201"/>
      <c r="V27" s="201"/>
      <c r="W27" s="201"/>
      <c r="X27" s="201"/>
    </row>
    <row r="28" spans="1:24" ht="12.75" customHeight="1" x14ac:dyDescent="0.25">
      <c r="A28" s="198" t="s">
        <v>38</v>
      </c>
      <c r="B28" s="202">
        <f>'4-Current Year'!E28</f>
        <v>0</v>
      </c>
      <c r="C28" s="202">
        <f>'5-Year 1'!E28</f>
        <v>0</v>
      </c>
      <c r="D28" s="202">
        <f>'6-Year 2'!E28</f>
        <v>0</v>
      </c>
      <c r="E28" s="202">
        <f>'7-Year 3'!E28</f>
        <v>0</v>
      </c>
      <c r="F28" s="200"/>
      <c r="G28" s="201"/>
      <c r="H28" s="201"/>
      <c r="I28" s="201"/>
      <c r="J28" s="201"/>
      <c r="K28" s="201"/>
      <c r="L28" s="201"/>
      <c r="M28" s="201"/>
      <c r="N28" s="201"/>
      <c r="O28" s="201"/>
      <c r="P28" s="201"/>
      <c r="Q28" s="201"/>
      <c r="R28" s="201"/>
      <c r="S28" s="201"/>
      <c r="T28" s="201"/>
      <c r="U28" s="201"/>
      <c r="V28" s="201"/>
      <c r="W28" s="201"/>
      <c r="X28" s="201"/>
    </row>
    <row r="29" spans="1:24" ht="12.75" customHeight="1" thickBot="1" x14ac:dyDescent="0.3">
      <c r="A29" s="203" t="s">
        <v>120</v>
      </c>
      <c r="B29" s="204">
        <f>'4-Current Year'!E29</f>
        <v>0</v>
      </c>
      <c r="C29" s="204">
        <f>'5-Year 1'!E29</f>
        <v>0</v>
      </c>
      <c r="D29" s="204">
        <f>'6-Year 2'!E29</f>
        <v>0</v>
      </c>
      <c r="E29" s="204">
        <f>'7-Year 3'!E29</f>
        <v>0</v>
      </c>
      <c r="F29" s="200"/>
      <c r="G29" s="201"/>
      <c r="H29" s="201"/>
      <c r="I29" s="201"/>
      <c r="J29" s="201"/>
      <c r="K29" s="201"/>
      <c r="L29" s="201"/>
      <c r="M29" s="201"/>
      <c r="N29" s="201"/>
      <c r="O29" s="201"/>
      <c r="P29" s="201"/>
      <c r="Q29" s="201"/>
      <c r="R29" s="201"/>
      <c r="S29" s="201"/>
      <c r="T29" s="201"/>
      <c r="U29" s="201"/>
      <c r="V29" s="201"/>
      <c r="W29" s="201"/>
      <c r="X29" s="201"/>
    </row>
    <row r="30" spans="1:24" ht="12.75" customHeight="1" x14ac:dyDescent="0.25">
      <c r="A30" s="205" t="s">
        <v>121</v>
      </c>
      <c r="B30" s="199">
        <f>SUM(B8:B29)</f>
        <v>2000</v>
      </c>
      <c r="C30" s="199">
        <f>SUM(C8:C29)</f>
        <v>2000</v>
      </c>
      <c r="D30" s="199">
        <f>SUM(D8:D29)</f>
        <v>2000</v>
      </c>
      <c r="E30" s="199">
        <f>SUM(E8:E29)</f>
        <v>2000</v>
      </c>
      <c r="F30" s="200"/>
      <c r="G30" s="201"/>
      <c r="H30" s="201"/>
      <c r="I30" s="201"/>
      <c r="J30" s="201"/>
      <c r="K30" s="201"/>
      <c r="L30" s="201"/>
      <c r="M30" s="201"/>
      <c r="N30" s="201"/>
      <c r="O30" s="201"/>
      <c r="P30" s="201"/>
      <c r="Q30" s="201"/>
      <c r="R30" s="201"/>
      <c r="S30" s="201"/>
      <c r="T30" s="201"/>
      <c r="U30" s="201"/>
      <c r="V30" s="201"/>
      <c r="W30" s="201"/>
      <c r="X30" s="201"/>
    </row>
    <row r="31" spans="1:24" ht="12.75" customHeight="1" x14ac:dyDescent="0.25">
      <c r="A31" s="206"/>
      <c r="B31" s="202"/>
      <c r="C31" s="202"/>
      <c r="D31" s="202"/>
      <c r="E31" s="202"/>
      <c r="F31" s="200"/>
      <c r="G31" s="201"/>
      <c r="H31" s="201"/>
      <c r="I31" s="201"/>
      <c r="J31" s="201"/>
      <c r="K31" s="201"/>
      <c r="L31" s="201"/>
      <c r="M31" s="201"/>
      <c r="N31" s="201"/>
      <c r="O31" s="201"/>
      <c r="P31" s="201"/>
      <c r="Q31" s="201"/>
      <c r="R31" s="201"/>
      <c r="S31" s="201"/>
      <c r="T31" s="201"/>
      <c r="U31" s="201"/>
      <c r="V31" s="201"/>
      <c r="W31" s="201"/>
      <c r="X31" s="201"/>
    </row>
    <row r="32" spans="1:24" ht="12.75" customHeight="1" x14ac:dyDescent="0.25">
      <c r="A32" s="205" t="s">
        <v>64</v>
      </c>
      <c r="B32" s="202"/>
      <c r="C32" s="202"/>
      <c r="D32" s="202"/>
      <c r="E32" s="202"/>
      <c r="F32" s="200"/>
      <c r="G32" s="201"/>
      <c r="H32" s="201"/>
      <c r="I32" s="201"/>
      <c r="J32" s="201"/>
      <c r="K32" s="201"/>
      <c r="L32" s="201"/>
      <c r="M32" s="201"/>
      <c r="N32" s="201"/>
      <c r="O32" s="201"/>
      <c r="P32" s="201"/>
      <c r="Q32" s="201"/>
      <c r="R32" s="201"/>
      <c r="S32" s="201"/>
      <c r="T32" s="201"/>
      <c r="U32" s="201"/>
      <c r="V32" s="201"/>
      <c r="W32" s="201"/>
      <c r="X32" s="201"/>
    </row>
    <row r="33" spans="1:24" ht="12.75" customHeight="1" x14ac:dyDescent="0.25">
      <c r="A33" s="207" t="s">
        <v>122</v>
      </c>
      <c r="B33" s="208">
        <f>'4-Current Year'!E33</f>
        <v>590000</v>
      </c>
      <c r="C33" s="208">
        <f>'5-Year 1'!E33</f>
        <v>590000</v>
      </c>
      <c r="D33" s="208">
        <f>'6-Year 2'!E33</f>
        <v>810000</v>
      </c>
      <c r="E33" s="208">
        <f>'7-Year 3'!E33</f>
        <v>1030000</v>
      </c>
      <c r="F33" s="200"/>
      <c r="G33" s="201"/>
      <c r="H33" s="201"/>
      <c r="I33" s="201"/>
      <c r="J33" s="201"/>
      <c r="K33" s="201"/>
      <c r="L33" s="201"/>
      <c r="M33" s="201"/>
      <c r="N33" s="201"/>
      <c r="O33" s="201"/>
      <c r="P33" s="201"/>
      <c r="Q33" s="201"/>
      <c r="R33" s="201"/>
      <c r="S33" s="201"/>
      <c r="T33" s="201"/>
      <c r="U33" s="201"/>
      <c r="V33" s="201"/>
      <c r="W33" s="201"/>
      <c r="X33" s="201"/>
    </row>
    <row r="34" spans="1:24" ht="12.75" customHeight="1" x14ac:dyDescent="0.25">
      <c r="A34" s="207" t="s">
        <v>172</v>
      </c>
      <c r="B34" s="202">
        <f>'4-Current Year'!E34</f>
        <v>0</v>
      </c>
      <c r="C34" s="202">
        <f>'5-Year 1'!E34</f>
        <v>0</v>
      </c>
      <c r="D34" s="202">
        <f>'6-Year 2'!E34</f>
        <v>0</v>
      </c>
      <c r="E34" s="202">
        <f>'7-Year 3'!E34</f>
        <v>0</v>
      </c>
      <c r="F34" s="200"/>
      <c r="G34" s="201"/>
      <c r="H34" s="201"/>
      <c r="I34" s="201"/>
      <c r="J34" s="201"/>
      <c r="K34" s="201"/>
      <c r="L34" s="201"/>
      <c r="M34" s="201"/>
      <c r="N34" s="201"/>
      <c r="O34" s="201"/>
      <c r="P34" s="201"/>
      <c r="Q34" s="201"/>
      <c r="R34" s="201"/>
      <c r="S34" s="201"/>
      <c r="T34" s="201"/>
      <c r="U34" s="201"/>
      <c r="V34" s="201"/>
      <c r="W34" s="201"/>
      <c r="X34" s="201"/>
    </row>
    <row r="35" spans="1:24" ht="12.75" customHeight="1" x14ac:dyDescent="0.25">
      <c r="A35" s="207" t="s">
        <v>124</v>
      </c>
      <c r="B35" s="202">
        <f>'4-Current Year'!E35</f>
        <v>8555</v>
      </c>
      <c r="C35" s="202">
        <f>'5-Year 1'!E35</f>
        <v>8555</v>
      </c>
      <c r="D35" s="202">
        <f>'6-Year 2'!E35</f>
        <v>11745</v>
      </c>
      <c r="E35" s="202">
        <f>'7-Year 3'!E35</f>
        <v>14934.999999999998</v>
      </c>
      <c r="F35" s="200"/>
      <c r="G35" s="201"/>
      <c r="H35" s="201"/>
      <c r="I35" s="201"/>
      <c r="J35" s="201"/>
      <c r="K35" s="201"/>
      <c r="L35" s="201"/>
      <c r="M35" s="201"/>
      <c r="N35" s="201"/>
      <c r="O35" s="201"/>
      <c r="P35" s="201"/>
      <c r="Q35" s="201"/>
      <c r="R35" s="201"/>
      <c r="S35" s="201"/>
      <c r="T35" s="201"/>
      <c r="U35" s="201"/>
      <c r="V35" s="201"/>
      <c r="W35" s="201"/>
      <c r="X35" s="201"/>
    </row>
    <row r="36" spans="1:24" ht="12.75" customHeight="1" x14ac:dyDescent="0.25">
      <c r="A36" s="207" t="s">
        <v>125</v>
      </c>
      <c r="B36" s="202">
        <f>'4-Current Year'!E36</f>
        <v>0</v>
      </c>
      <c r="C36" s="202">
        <f>'5-Year 1'!E36</f>
        <v>0</v>
      </c>
      <c r="D36" s="202">
        <f>'6-Year 2'!E36</f>
        <v>0</v>
      </c>
      <c r="E36" s="202">
        <f>'7-Year 3'!E36</f>
        <v>0</v>
      </c>
      <c r="F36" s="200"/>
      <c r="G36" s="201"/>
      <c r="H36" s="201"/>
      <c r="I36" s="201"/>
      <c r="J36" s="201"/>
      <c r="K36" s="201"/>
      <c r="L36" s="201"/>
      <c r="M36" s="201"/>
      <c r="N36" s="201"/>
      <c r="O36" s="201"/>
      <c r="P36" s="201"/>
      <c r="Q36" s="201"/>
      <c r="R36" s="201"/>
      <c r="S36" s="201"/>
      <c r="T36" s="201"/>
      <c r="U36" s="201"/>
      <c r="V36" s="201"/>
      <c r="W36" s="201"/>
      <c r="X36" s="201"/>
    </row>
    <row r="37" spans="1:24" ht="12.75" customHeight="1" x14ac:dyDescent="0.25">
      <c r="A37" s="207" t="s">
        <v>126</v>
      </c>
      <c r="B37" s="202">
        <f>'4-Current Year'!E37</f>
        <v>123605</v>
      </c>
      <c r="C37" s="202">
        <f>'5-Year 1'!E37</f>
        <v>123605</v>
      </c>
      <c r="D37" s="202">
        <f>'6-Year 2'!E37</f>
        <v>169695</v>
      </c>
      <c r="E37" s="202">
        <f>'7-Year 3'!E37</f>
        <v>215785</v>
      </c>
      <c r="F37" s="200"/>
      <c r="G37" s="201"/>
      <c r="H37" s="83"/>
      <c r="I37" s="83"/>
      <c r="J37" s="83"/>
      <c r="K37" s="83"/>
      <c r="L37" s="83"/>
      <c r="M37" s="201"/>
      <c r="N37" s="201"/>
      <c r="O37" s="201"/>
      <c r="P37" s="201"/>
      <c r="Q37" s="201"/>
      <c r="R37" s="201"/>
      <c r="S37" s="201"/>
      <c r="T37" s="201"/>
      <c r="U37" s="201"/>
      <c r="V37" s="201"/>
      <c r="W37" s="201"/>
      <c r="X37" s="201"/>
    </row>
    <row r="38" spans="1:24" ht="12.75" customHeight="1" x14ac:dyDescent="0.25">
      <c r="A38" s="207" t="s">
        <v>127</v>
      </c>
      <c r="B38" s="202">
        <f>'4-Current Year'!E38</f>
        <v>0</v>
      </c>
      <c r="C38" s="202">
        <f>'5-Year 1'!E38</f>
        <v>0</v>
      </c>
      <c r="D38" s="202">
        <f>'6-Year 2'!E38</f>
        <v>0</v>
      </c>
      <c r="E38" s="202">
        <f>'7-Year 3'!E38</f>
        <v>0</v>
      </c>
      <c r="F38" s="200"/>
      <c r="G38" s="201"/>
      <c r="H38" s="201"/>
      <c r="I38" s="201"/>
      <c r="J38" s="201"/>
      <c r="K38" s="201"/>
      <c r="L38" s="201"/>
      <c r="M38" s="201"/>
      <c r="N38" s="201"/>
      <c r="O38" s="201"/>
      <c r="P38" s="201"/>
      <c r="Q38" s="201"/>
      <c r="R38" s="201"/>
      <c r="S38" s="201"/>
      <c r="T38" s="201"/>
      <c r="U38" s="201"/>
      <c r="V38" s="201"/>
      <c r="W38" s="201"/>
      <c r="X38" s="201"/>
    </row>
    <row r="39" spans="1:24" ht="12.75" customHeight="1" x14ac:dyDescent="0.25">
      <c r="A39" s="207" t="s">
        <v>128</v>
      </c>
      <c r="B39" s="202">
        <f>'4-Current Year'!E39</f>
        <v>0</v>
      </c>
      <c r="C39" s="202">
        <f>'5-Year 1'!E39</f>
        <v>0</v>
      </c>
      <c r="D39" s="202">
        <f>'6-Year 2'!E39</f>
        <v>0</v>
      </c>
      <c r="E39" s="202">
        <f>'7-Year 3'!E39</f>
        <v>0</v>
      </c>
      <c r="F39" s="200"/>
      <c r="G39" s="201"/>
      <c r="H39" s="201"/>
      <c r="I39" s="201"/>
      <c r="J39" s="201"/>
      <c r="K39" s="201"/>
      <c r="L39" s="201"/>
      <c r="M39" s="201"/>
      <c r="N39" s="201"/>
      <c r="O39" s="201"/>
      <c r="P39" s="201"/>
      <c r="Q39" s="201"/>
      <c r="R39" s="201"/>
      <c r="S39" s="201"/>
      <c r="T39" s="201"/>
      <c r="U39" s="201"/>
      <c r="V39" s="201"/>
      <c r="W39" s="201"/>
      <c r="X39" s="201"/>
    </row>
    <row r="40" spans="1:24" ht="12.75" customHeight="1" x14ac:dyDescent="0.25">
      <c r="A40" s="207" t="s">
        <v>129</v>
      </c>
      <c r="B40" s="202">
        <f>'4-Current Year'!E40</f>
        <v>0</v>
      </c>
      <c r="C40" s="202">
        <f>'5-Year 1'!E40</f>
        <v>0</v>
      </c>
      <c r="D40" s="202">
        <f>'6-Year 2'!E40</f>
        <v>0</v>
      </c>
      <c r="E40" s="202">
        <f>'7-Year 3'!E40</f>
        <v>0</v>
      </c>
      <c r="F40" s="200"/>
      <c r="G40" s="201"/>
      <c r="H40" s="201"/>
      <c r="I40" s="201"/>
      <c r="J40" s="201"/>
      <c r="K40" s="201"/>
      <c r="L40" s="201"/>
      <c r="M40" s="201"/>
      <c r="N40" s="201"/>
      <c r="O40" s="201"/>
      <c r="P40" s="201"/>
      <c r="Q40" s="201"/>
      <c r="R40" s="201"/>
      <c r="S40" s="201"/>
      <c r="T40" s="201"/>
      <c r="U40" s="201"/>
      <c r="V40" s="201"/>
      <c r="W40" s="201"/>
      <c r="X40" s="201"/>
    </row>
    <row r="41" spans="1:24" ht="12.75" customHeight="1" x14ac:dyDescent="0.25">
      <c r="A41" s="209" t="s">
        <v>130</v>
      </c>
      <c r="B41" s="202">
        <f>'4-Current Year'!E41</f>
        <v>0</v>
      </c>
      <c r="C41" s="202">
        <f>'5-Year 1'!E41</f>
        <v>0</v>
      </c>
      <c r="D41" s="202">
        <f>'6-Year 2'!E41</f>
        <v>0</v>
      </c>
      <c r="E41" s="202">
        <f>'7-Year 3'!E41</f>
        <v>0</v>
      </c>
      <c r="F41" s="200"/>
      <c r="G41" s="201"/>
      <c r="H41" s="201"/>
      <c r="I41" s="201"/>
      <c r="J41" s="201"/>
      <c r="K41" s="201"/>
      <c r="L41" s="201"/>
      <c r="M41" s="201"/>
      <c r="N41" s="201"/>
      <c r="O41" s="201"/>
      <c r="P41" s="201"/>
      <c r="Q41" s="201"/>
      <c r="R41" s="201"/>
      <c r="S41" s="201"/>
      <c r="T41" s="201"/>
      <c r="U41" s="201"/>
      <c r="V41" s="201"/>
      <c r="W41" s="201"/>
      <c r="X41" s="201"/>
    </row>
    <row r="42" spans="1:24" ht="12.75" customHeight="1" x14ac:dyDescent="0.25">
      <c r="A42" s="207" t="s">
        <v>131</v>
      </c>
      <c r="B42" s="202">
        <f>'4-Current Year'!E42</f>
        <v>0</v>
      </c>
      <c r="C42" s="202">
        <f>'5-Year 1'!E42</f>
        <v>0</v>
      </c>
      <c r="D42" s="202">
        <f>'6-Year 2'!E42</f>
        <v>0</v>
      </c>
      <c r="E42" s="202">
        <f>'7-Year 3'!E42</f>
        <v>0</v>
      </c>
      <c r="F42" s="200"/>
      <c r="G42" s="201"/>
      <c r="H42" s="201"/>
      <c r="I42" s="201"/>
      <c r="J42" s="201"/>
      <c r="K42" s="201"/>
      <c r="L42" s="201"/>
      <c r="M42" s="201"/>
      <c r="N42" s="201"/>
      <c r="O42" s="201"/>
      <c r="P42" s="201"/>
      <c r="Q42" s="201"/>
      <c r="R42" s="201"/>
      <c r="S42" s="201"/>
      <c r="T42" s="201"/>
      <c r="U42" s="201"/>
      <c r="V42" s="201"/>
      <c r="W42" s="201"/>
      <c r="X42" s="201"/>
    </row>
    <row r="43" spans="1:24" ht="12.75" customHeight="1" x14ac:dyDescent="0.25">
      <c r="A43" s="207" t="s">
        <v>132</v>
      </c>
      <c r="B43" s="202">
        <f>'4-Current Year'!E43</f>
        <v>0</v>
      </c>
      <c r="C43" s="202">
        <f>'5-Year 1'!E43</f>
        <v>0</v>
      </c>
      <c r="D43" s="202">
        <f>'6-Year 2'!E43</f>
        <v>0</v>
      </c>
      <c r="E43" s="202">
        <f>'7-Year 3'!E43</f>
        <v>0</v>
      </c>
      <c r="F43" s="200"/>
      <c r="G43" s="201"/>
      <c r="H43" s="201"/>
      <c r="I43" s="201"/>
      <c r="J43" s="201"/>
      <c r="K43" s="201"/>
      <c r="L43" s="201"/>
      <c r="M43" s="201"/>
      <c r="N43" s="201"/>
      <c r="O43" s="201"/>
      <c r="P43" s="201"/>
      <c r="Q43" s="201"/>
      <c r="R43" s="201"/>
      <c r="S43" s="201"/>
      <c r="T43" s="201"/>
      <c r="U43" s="201"/>
      <c r="V43" s="201"/>
      <c r="W43" s="201"/>
      <c r="X43" s="201"/>
    </row>
    <row r="44" spans="1:24" ht="12.75" customHeight="1" x14ac:dyDescent="0.25">
      <c r="A44" s="207" t="s">
        <v>133</v>
      </c>
      <c r="B44" s="202">
        <f>'4-Current Year'!E44</f>
        <v>0</v>
      </c>
      <c r="C44" s="202">
        <f>'5-Year 1'!E44</f>
        <v>0</v>
      </c>
      <c r="D44" s="202">
        <f>'6-Year 2'!E44</f>
        <v>0</v>
      </c>
      <c r="E44" s="202">
        <f>'7-Year 3'!E44</f>
        <v>0</v>
      </c>
      <c r="F44" s="200"/>
      <c r="G44" s="201"/>
      <c r="H44" s="201"/>
      <c r="I44" s="201"/>
      <c r="J44" s="201"/>
      <c r="K44" s="201"/>
      <c r="L44" s="201"/>
      <c r="M44" s="201"/>
      <c r="N44" s="201"/>
      <c r="O44" s="201"/>
      <c r="P44" s="201"/>
      <c r="Q44" s="201"/>
      <c r="R44" s="201"/>
      <c r="S44" s="201"/>
      <c r="T44" s="201"/>
      <c r="U44" s="201"/>
      <c r="V44" s="201"/>
      <c r="W44" s="201"/>
      <c r="X44" s="201"/>
    </row>
    <row r="45" spans="1:24" ht="12.75" customHeight="1" x14ac:dyDescent="0.25">
      <c r="A45" s="207" t="s">
        <v>134</v>
      </c>
      <c r="B45" s="202">
        <f>'4-Current Year'!E45</f>
        <v>0</v>
      </c>
      <c r="C45" s="202">
        <f>'5-Year 1'!E45</f>
        <v>0</v>
      </c>
      <c r="D45" s="202">
        <f>'6-Year 2'!E45</f>
        <v>0</v>
      </c>
      <c r="E45" s="202">
        <f>'7-Year 3'!E45</f>
        <v>0</v>
      </c>
      <c r="F45" s="200"/>
      <c r="G45" s="201"/>
      <c r="H45" s="201"/>
      <c r="I45" s="201"/>
      <c r="J45" s="201"/>
      <c r="K45" s="201"/>
      <c r="L45" s="201"/>
      <c r="M45" s="201"/>
      <c r="N45" s="201"/>
      <c r="O45" s="201"/>
      <c r="P45" s="201"/>
      <c r="Q45" s="201"/>
      <c r="R45" s="201"/>
      <c r="S45" s="201"/>
      <c r="T45" s="201"/>
      <c r="U45" s="201"/>
      <c r="V45" s="201"/>
      <c r="W45" s="201"/>
      <c r="X45" s="201"/>
    </row>
    <row r="46" spans="1:24" ht="12.75" customHeight="1" x14ac:dyDescent="0.25">
      <c r="A46" s="207" t="s">
        <v>135</v>
      </c>
      <c r="B46" s="202">
        <f>'4-Current Year'!E46</f>
        <v>8000</v>
      </c>
      <c r="C46" s="202">
        <f>'5-Year 1'!E46</f>
        <v>8000</v>
      </c>
      <c r="D46" s="202">
        <f>'6-Year 2'!E46</f>
        <v>8000</v>
      </c>
      <c r="E46" s="202">
        <f>'7-Year 3'!E46</f>
        <v>8000</v>
      </c>
      <c r="F46" s="200"/>
      <c r="G46" s="201"/>
      <c r="H46" s="201"/>
      <c r="I46" s="201"/>
      <c r="J46" s="201"/>
      <c r="K46" s="201"/>
      <c r="L46" s="201"/>
      <c r="M46" s="201"/>
      <c r="N46" s="201"/>
      <c r="O46" s="201"/>
      <c r="P46" s="201"/>
      <c r="Q46" s="201"/>
      <c r="R46" s="201"/>
      <c r="S46" s="201"/>
      <c r="T46" s="201"/>
      <c r="U46" s="201"/>
      <c r="V46" s="201"/>
      <c r="W46" s="201"/>
      <c r="X46" s="201"/>
    </row>
    <row r="47" spans="1:24" ht="12.75" customHeight="1" x14ac:dyDescent="0.25">
      <c r="A47" s="207" t="s">
        <v>136</v>
      </c>
      <c r="B47" s="202">
        <f>'4-Current Year'!E47</f>
        <v>0</v>
      </c>
      <c r="C47" s="202">
        <f>'5-Year 1'!E47</f>
        <v>0</v>
      </c>
      <c r="D47" s="202">
        <f>'6-Year 2'!E47</f>
        <v>0</v>
      </c>
      <c r="E47" s="202">
        <f>'7-Year 3'!E47</f>
        <v>0</v>
      </c>
      <c r="F47" s="200"/>
      <c r="G47" s="201"/>
      <c r="H47" s="201"/>
      <c r="I47" s="201"/>
      <c r="J47" s="201"/>
      <c r="K47" s="201"/>
      <c r="L47" s="201"/>
      <c r="M47" s="201"/>
      <c r="N47" s="201"/>
      <c r="O47" s="201"/>
      <c r="P47" s="201"/>
      <c r="Q47" s="201"/>
      <c r="R47" s="201"/>
      <c r="S47" s="201"/>
      <c r="T47" s="201"/>
      <c r="U47" s="201"/>
      <c r="V47" s="201"/>
      <c r="W47" s="201"/>
      <c r="X47" s="201"/>
    </row>
    <row r="48" spans="1:24" ht="12.75" customHeight="1" x14ac:dyDescent="0.25">
      <c r="A48" s="207" t="s">
        <v>137</v>
      </c>
      <c r="B48" s="202">
        <f>'4-Current Year'!E48</f>
        <v>0</v>
      </c>
      <c r="C48" s="202">
        <f>'5-Year 1'!E48</f>
        <v>0</v>
      </c>
      <c r="D48" s="202">
        <f>'6-Year 2'!E48</f>
        <v>0</v>
      </c>
      <c r="E48" s="202">
        <f>'7-Year 3'!E48</f>
        <v>0</v>
      </c>
      <c r="F48" s="200"/>
      <c r="G48" s="201"/>
      <c r="H48" s="201"/>
      <c r="I48" s="201"/>
      <c r="J48" s="201"/>
      <c r="K48" s="201"/>
      <c r="L48" s="201"/>
      <c r="M48" s="201"/>
      <c r="N48" s="201"/>
      <c r="O48" s="201"/>
      <c r="P48" s="201"/>
      <c r="Q48" s="201"/>
      <c r="R48" s="201"/>
      <c r="S48" s="201"/>
      <c r="T48" s="201"/>
      <c r="U48" s="201"/>
      <c r="V48" s="201"/>
      <c r="W48" s="201"/>
      <c r="X48" s="201"/>
    </row>
    <row r="49" spans="1:24" ht="12.75" customHeight="1" x14ac:dyDescent="0.25">
      <c r="A49" s="207" t="s">
        <v>173</v>
      </c>
      <c r="B49" s="202">
        <f>'4-Current Year'!E49</f>
        <v>0</v>
      </c>
      <c r="C49" s="202">
        <f>'5-Year 1'!E49</f>
        <v>0</v>
      </c>
      <c r="D49" s="202">
        <f>'6-Year 2'!E49</f>
        <v>0</v>
      </c>
      <c r="E49" s="202">
        <f>'7-Year 3'!E49</f>
        <v>0</v>
      </c>
      <c r="F49" s="200"/>
      <c r="G49" s="201"/>
      <c r="H49" s="201"/>
      <c r="I49" s="201"/>
      <c r="J49" s="201"/>
      <c r="K49" s="201"/>
      <c r="L49" s="201"/>
      <c r="M49" s="201"/>
      <c r="N49" s="201"/>
      <c r="O49" s="201"/>
      <c r="P49" s="201"/>
      <c r="Q49" s="201"/>
      <c r="R49" s="201"/>
      <c r="S49" s="201"/>
      <c r="T49" s="201"/>
      <c r="U49" s="201"/>
      <c r="V49" s="201"/>
      <c r="W49" s="201"/>
      <c r="X49" s="201"/>
    </row>
    <row r="50" spans="1:24" ht="12.75" customHeight="1" x14ac:dyDescent="0.25">
      <c r="A50" s="207" t="s">
        <v>139</v>
      </c>
      <c r="B50" s="202">
        <f>'4-Current Year'!E50</f>
        <v>0</v>
      </c>
      <c r="C50" s="202">
        <f>'5-Year 1'!E50</f>
        <v>0</v>
      </c>
      <c r="D50" s="202">
        <f>'6-Year 2'!E50</f>
        <v>0</v>
      </c>
      <c r="E50" s="202">
        <f>'7-Year 3'!E50</f>
        <v>0</v>
      </c>
      <c r="F50" s="200"/>
      <c r="G50" s="201"/>
      <c r="H50" s="201"/>
      <c r="I50" s="201"/>
      <c r="J50" s="201"/>
      <c r="K50" s="201"/>
      <c r="L50" s="201"/>
      <c r="M50" s="201"/>
      <c r="N50" s="201"/>
      <c r="O50" s="201"/>
      <c r="P50" s="201"/>
      <c r="Q50" s="201"/>
      <c r="R50" s="201"/>
      <c r="S50" s="201"/>
      <c r="T50" s="201"/>
      <c r="U50" s="201"/>
      <c r="V50" s="201"/>
      <c r="W50" s="201"/>
      <c r="X50" s="201"/>
    </row>
    <row r="51" spans="1:24" ht="12.75" customHeight="1" x14ac:dyDescent="0.25">
      <c r="A51" s="207" t="s">
        <v>140</v>
      </c>
      <c r="B51" s="202">
        <f>'4-Current Year'!E51</f>
        <v>0</v>
      </c>
      <c r="C51" s="202">
        <f>'5-Year 1'!E51</f>
        <v>0</v>
      </c>
      <c r="D51" s="202">
        <f>'6-Year 2'!E51</f>
        <v>0</v>
      </c>
      <c r="E51" s="202">
        <f>'7-Year 3'!E51</f>
        <v>0</v>
      </c>
      <c r="F51" s="200"/>
      <c r="G51" s="201"/>
      <c r="H51" s="201"/>
      <c r="I51" s="201"/>
      <c r="J51" s="201"/>
      <c r="K51" s="201"/>
      <c r="L51" s="201"/>
      <c r="M51" s="201"/>
      <c r="N51" s="201"/>
      <c r="O51" s="201"/>
      <c r="P51" s="201"/>
      <c r="Q51" s="201"/>
      <c r="R51" s="201"/>
      <c r="S51" s="201"/>
      <c r="T51" s="201"/>
      <c r="U51" s="201"/>
      <c r="V51" s="201"/>
      <c r="W51" s="201"/>
      <c r="X51" s="201"/>
    </row>
    <row r="52" spans="1:24" ht="12.75" customHeight="1" x14ac:dyDescent="0.25">
      <c r="A52" s="207" t="s">
        <v>141</v>
      </c>
      <c r="B52" s="202">
        <f>'4-Current Year'!E52</f>
        <v>0</v>
      </c>
      <c r="C52" s="202">
        <f>'5-Year 1'!E52</f>
        <v>0</v>
      </c>
      <c r="D52" s="202">
        <f>'6-Year 2'!E52</f>
        <v>0</v>
      </c>
      <c r="E52" s="202">
        <f>'7-Year 3'!E52</f>
        <v>0</v>
      </c>
      <c r="F52" s="200"/>
      <c r="G52" s="201"/>
      <c r="H52" s="201"/>
      <c r="I52" s="201"/>
      <c r="J52" s="201"/>
      <c r="K52" s="201"/>
      <c r="L52" s="201"/>
      <c r="M52" s="201"/>
      <c r="N52" s="201"/>
      <c r="O52" s="201"/>
      <c r="P52" s="201"/>
      <c r="Q52" s="201"/>
      <c r="R52" s="201"/>
      <c r="S52" s="201"/>
      <c r="T52" s="201"/>
      <c r="U52" s="201"/>
      <c r="V52" s="201"/>
      <c r="W52" s="201"/>
      <c r="X52" s="201"/>
    </row>
    <row r="53" spans="1:24" ht="12.75" customHeight="1" x14ac:dyDescent="0.25">
      <c r="A53" s="207" t="s">
        <v>142</v>
      </c>
      <c r="B53" s="202">
        <f>'4-Current Year'!E53</f>
        <v>0</v>
      </c>
      <c r="C53" s="202">
        <f>'5-Year 1'!E53</f>
        <v>0</v>
      </c>
      <c r="D53" s="202">
        <f>'6-Year 2'!E53</f>
        <v>0</v>
      </c>
      <c r="E53" s="202">
        <f>'7-Year 3'!E53</f>
        <v>0</v>
      </c>
      <c r="F53" s="200"/>
      <c r="G53" s="201"/>
      <c r="H53" s="201"/>
      <c r="I53" s="201"/>
      <c r="J53" s="201"/>
      <c r="K53" s="201"/>
      <c r="L53" s="201"/>
      <c r="M53" s="201"/>
      <c r="N53" s="201"/>
      <c r="O53" s="201"/>
      <c r="P53" s="201"/>
      <c r="Q53" s="201"/>
      <c r="R53" s="201"/>
      <c r="S53" s="201"/>
      <c r="T53" s="201"/>
      <c r="U53" s="201"/>
      <c r="V53" s="201"/>
      <c r="W53" s="201"/>
      <c r="X53" s="201"/>
    </row>
    <row r="54" spans="1:24" ht="12.75" customHeight="1" x14ac:dyDescent="0.25">
      <c r="A54" s="207" t="s">
        <v>143</v>
      </c>
      <c r="B54" s="202">
        <f>'4-Current Year'!E54</f>
        <v>0</v>
      </c>
      <c r="C54" s="202">
        <f>'5-Year 1'!E54</f>
        <v>0</v>
      </c>
      <c r="D54" s="202">
        <f>'6-Year 2'!E54</f>
        <v>0</v>
      </c>
      <c r="E54" s="202">
        <f>'7-Year 3'!E54</f>
        <v>0</v>
      </c>
      <c r="F54" s="200"/>
      <c r="G54" s="201"/>
      <c r="H54" s="201"/>
      <c r="I54" s="201"/>
      <c r="J54" s="201"/>
      <c r="K54" s="201"/>
      <c r="L54" s="201"/>
      <c r="M54" s="201"/>
      <c r="N54" s="201"/>
      <c r="O54" s="201"/>
      <c r="P54" s="201"/>
      <c r="Q54" s="201"/>
      <c r="R54" s="201"/>
      <c r="S54" s="201"/>
      <c r="T54" s="201"/>
      <c r="U54" s="201"/>
      <c r="V54" s="201"/>
      <c r="W54" s="201"/>
      <c r="X54" s="201"/>
    </row>
    <row r="55" spans="1:24" ht="12.75" customHeight="1" x14ac:dyDescent="0.25">
      <c r="A55" s="207" t="s">
        <v>144</v>
      </c>
      <c r="B55" s="202">
        <f>'4-Current Year'!E55</f>
        <v>1770</v>
      </c>
      <c r="C55" s="202">
        <f>'5-Year 1'!E55</f>
        <v>1770</v>
      </c>
      <c r="D55" s="202">
        <f>'6-Year 2'!E55</f>
        <v>2430</v>
      </c>
      <c r="E55" s="202">
        <f>'7-Year 3'!E55</f>
        <v>3090</v>
      </c>
      <c r="F55" s="200"/>
      <c r="G55" s="201"/>
      <c r="H55" s="201"/>
      <c r="I55" s="201"/>
      <c r="J55" s="201"/>
      <c r="K55" s="201"/>
      <c r="L55" s="201"/>
      <c r="M55" s="201"/>
      <c r="N55" s="201"/>
      <c r="O55" s="201"/>
      <c r="P55" s="201"/>
      <c r="Q55" s="201"/>
      <c r="R55" s="201"/>
      <c r="S55" s="201"/>
      <c r="T55" s="201"/>
      <c r="U55" s="201"/>
      <c r="V55" s="201"/>
      <c r="W55" s="201"/>
      <c r="X55" s="201"/>
    </row>
    <row r="56" spans="1:24" ht="12.75" customHeight="1" x14ac:dyDescent="0.25">
      <c r="A56" s="207" t="s">
        <v>145</v>
      </c>
      <c r="B56" s="202">
        <f>'4-Current Year'!E56</f>
        <v>11800</v>
      </c>
      <c r="C56" s="202">
        <f>'5-Year 1'!E56</f>
        <v>11800</v>
      </c>
      <c r="D56" s="202">
        <f>'6-Year 2'!E56</f>
        <v>16200</v>
      </c>
      <c r="E56" s="202">
        <f>'7-Year 3'!E56</f>
        <v>20600</v>
      </c>
      <c r="F56" s="200"/>
      <c r="G56" s="201"/>
      <c r="H56" s="201"/>
      <c r="I56" s="201"/>
      <c r="J56" s="201"/>
      <c r="K56" s="201"/>
      <c r="L56" s="201"/>
      <c r="M56" s="201"/>
      <c r="N56" s="201"/>
      <c r="O56" s="201"/>
      <c r="P56" s="201"/>
      <c r="Q56" s="201"/>
      <c r="R56" s="201"/>
      <c r="S56" s="201"/>
      <c r="T56" s="201"/>
      <c r="U56" s="201"/>
      <c r="V56" s="201"/>
      <c r="W56" s="201"/>
      <c r="X56" s="201"/>
    </row>
    <row r="57" spans="1:24" ht="12.75" customHeight="1" x14ac:dyDescent="0.25">
      <c r="A57" s="207" t="s">
        <v>146</v>
      </c>
      <c r="B57" s="202">
        <f>'4-Current Year'!E57</f>
        <v>0</v>
      </c>
      <c r="C57" s="202">
        <f>'5-Year 1'!E57</f>
        <v>0</v>
      </c>
      <c r="D57" s="202">
        <f>'6-Year 2'!E57</f>
        <v>0</v>
      </c>
      <c r="E57" s="202">
        <f>'7-Year 3'!E57</f>
        <v>0</v>
      </c>
      <c r="F57" s="200"/>
      <c r="G57" s="201"/>
      <c r="H57" s="201"/>
      <c r="I57" s="201"/>
      <c r="J57" s="201"/>
      <c r="K57" s="201"/>
      <c r="L57" s="201"/>
      <c r="M57" s="201"/>
      <c r="N57" s="201"/>
      <c r="O57" s="201"/>
      <c r="P57" s="201"/>
      <c r="Q57" s="201"/>
      <c r="R57" s="201"/>
      <c r="S57" s="201"/>
      <c r="T57" s="201"/>
      <c r="U57" s="201"/>
      <c r="V57" s="201"/>
      <c r="W57" s="201"/>
      <c r="X57" s="201"/>
    </row>
    <row r="58" spans="1:24" ht="12.75" customHeight="1" x14ac:dyDescent="0.25">
      <c r="A58" s="207" t="s">
        <v>147</v>
      </c>
      <c r="B58" s="202">
        <f>'4-Current Year'!E58</f>
        <v>0</v>
      </c>
      <c r="C58" s="202">
        <f>'5-Year 1'!E58</f>
        <v>0</v>
      </c>
      <c r="D58" s="202">
        <f>'6-Year 2'!E58</f>
        <v>0</v>
      </c>
      <c r="E58" s="202">
        <f>'7-Year 3'!E58</f>
        <v>0</v>
      </c>
      <c r="F58" s="200"/>
      <c r="G58" s="201"/>
      <c r="H58" s="201"/>
      <c r="I58" s="201"/>
      <c r="J58" s="201"/>
      <c r="K58" s="201"/>
      <c r="L58" s="201"/>
      <c r="M58" s="201"/>
      <c r="N58" s="201"/>
      <c r="O58" s="201"/>
      <c r="P58" s="201"/>
      <c r="Q58" s="201"/>
      <c r="R58" s="201"/>
      <c r="S58" s="201"/>
      <c r="T58" s="201"/>
      <c r="U58" s="201"/>
      <c r="V58" s="201"/>
      <c r="W58" s="201"/>
      <c r="X58" s="201"/>
    </row>
    <row r="59" spans="1:24" ht="12.75" customHeight="1" x14ac:dyDescent="0.25">
      <c r="A59" s="209" t="s">
        <v>148</v>
      </c>
      <c r="B59" s="202">
        <f>'4-Current Year'!E59</f>
        <v>0</v>
      </c>
      <c r="C59" s="202">
        <f>'5-Year 1'!E59</f>
        <v>0</v>
      </c>
      <c r="D59" s="202">
        <f>'6-Year 2'!E59</f>
        <v>0</v>
      </c>
      <c r="E59" s="202">
        <f>'7-Year 3'!E59</f>
        <v>0</v>
      </c>
      <c r="F59" s="200"/>
      <c r="G59" s="201"/>
      <c r="H59" s="201"/>
      <c r="I59" s="201"/>
      <c r="J59" s="201"/>
      <c r="K59" s="201"/>
      <c r="L59" s="201"/>
      <c r="M59" s="201"/>
      <c r="N59" s="201"/>
      <c r="O59" s="201"/>
      <c r="P59" s="201"/>
      <c r="Q59" s="201"/>
      <c r="R59" s="201"/>
      <c r="S59" s="201"/>
      <c r="T59" s="201"/>
      <c r="U59" s="201"/>
      <c r="V59" s="201"/>
      <c r="W59" s="201"/>
      <c r="X59" s="201"/>
    </row>
    <row r="60" spans="1:24" ht="12.75" customHeight="1" x14ac:dyDescent="0.25">
      <c r="A60" s="207" t="s">
        <v>149</v>
      </c>
      <c r="B60" s="202">
        <f>'4-Current Year'!E60</f>
        <v>0</v>
      </c>
      <c r="C60" s="202">
        <f>'5-Year 1'!E60</f>
        <v>0</v>
      </c>
      <c r="D60" s="202">
        <f>'6-Year 2'!E60</f>
        <v>0</v>
      </c>
      <c r="E60" s="202">
        <f>'7-Year 3'!E60</f>
        <v>0</v>
      </c>
      <c r="F60" s="200"/>
      <c r="G60" s="201"/>
      <c r="H60" s="201"/>
      <c r="I60" s="201"/>
      <c r="J60" s="201"/>
      <c r="K60" s="201"/>
      <c r="L60" s="201"/>
      <c r="M60" s="201"/>
      <c r="N60" s="201"/>
      <c r="O60" s="201"/>
      <c r="P60" s="201"/>
      <c r="Q60" s="201"/>
      <c r="R60" s="201"/>
      <c r="S60" s="201"/>
      <c r="T60" s="201"/>
      <c r="U60" s="201"/>
      <c r="V60" s="201"/>
      <c r="W60" s="201"/>
      <c r="X60" s="201"/>
    </row>
    <row r="61" spans="1:24" ht="12.75" customHeight="1" x14ac:dyDescent="0.25">
      <c r="A61" s="207" t="s">
        <v>150</v>
      </c>
      <c r="B61" s="202">
        <f>'4-Current Year'!E61</f>
        <v>0</v>
      </c>
      <c r="C61" s="202">
        <f>'5-Year 1'!E61</f>
        <v>0</v>
      </c>
      <c r="D61" s="202">
        <f>'6-Year 2'!E61</f>
        <v>0</v>
      </c>
      <c r="E61" s="202">
        <f>'7-Year 3'!E61</f>
        <v>0</v>
      </c>
      <c r="F61" s="200"/>
      <c r="G61" s="201"/>
      <c r="H61" s="201"/>
      <c r="I61" s="201"/>
      <c r="J61" s="201"/>
      <c r="K61" s="201"/>
      <c r="L61" s="201"/>
      <c r="M61" s="201"/>
      <c r="N61" s="201"/>
      <c r="O61" s="201"/>
      <c r="P61" s="201"/>
      <c r="Q61" s="201"/>
      <c r="R61" s="201"/>
      <c r="S61" s="201"/>
      <c r="T61" s="201"/>
      <c r="U61" s="201"/>
      <c r="V61" s="201"/>
      <c r="W61" s="201"/>
      <c r="X61" s="201"/>
    </row>
    <row r="62" spans="1:24" ht="12.75" customHeight="1" x14ac:dyDescent="0.25">
      <c r="A62" s="207" t="s">
        <v>151</v>
      </c>
      <c r="B62" s="202">
        <f>'4-Current Year'!E62</f>
        <v>0</v>
      </c>
      <c r="C62" s="202">
        <f>'5-Year 1'!E62</f>
        <v>0</v>
      </c>
      <c r="D62" s="202">
        <f>'6-Year 2'!E62</f>
        <v>0</v>
      </c>
      <c r="E62" s="202">
        <f>'7-Year 3'!E62</f>
        <v>0</v>
      </c>
      <c r="F62" s="200"/>
      <c r="G62" s="201"/>
      <c r="H62" s="201"/>
      <c r="I62" s="201"/>
      <c r="J62" s="201"/>
      <c r="K62" s="201"/>
      <c r="L62" s="201"/>
      <c r="M62" s="201"/>
      <c r="N62" s="201"/>
      <c r="O62" s="201"/>
      <c r="P62" s="201"/>
      <c r="Q62" s="201"/>
      <c r="R62" s="201"/>
      <c r="S62" s="201"/>
      <c r="T62" s="201"/>
      <c r="U62" s="201"/>
      <c r="V62" s="201"/>
      <c r="W62" s="201"/>
      <c r="X62" s="201"/>
    </row>
    <row r="63" spans="1:24" ht="12.75" customHeight="1" x14ac:dyDescent="0.25">
      <c r="A63" s="207" t="s">
        <v>152</v>
      </c>
      <c r="B63" s="202">
        <f>'4-Current Year'!E63</f>
        <v>0</v>
      </c>
      <c r="C63" s="202">
        <f>'5-Year 1'!E63</f>
        <v>0</v>
      </c>
      <c r="D63" s="202">
        <f>'6-Year 2'!E63</f>
        <v>0</v>
      </c>
      <c r="E63" s="202">
        <f>'7-Year 3'!E63</f>
        <v>0</v>
      </c>
      <c r="F63" s="200"/>
      <c r="G63" s="201"/>
      <c r="H63" s="201"/>
      <c r="I63" s="201"/>
      <c r="J63" s="201"/>
      <c r="K63" s="201"/>
      <c r="L63" s="201"/>
      <c r="M63" s="201"/>
      <c r="N63" s="201"/>
      <c r="O63" s="201"/>
      <c r="P63" s="201"/>
      <c r="Q63" s="201"/>
      <c r="R63" s="201"/>
      <c r="S63" s="201"/>
      <c r="T63" s="201"/>
      <c r="U63" s="201"/>
      <c r="V63" s="201"/>
      <c r="W63" s="201"/>
      <c r="X63" s="201"/>
    </row>
    <row r="64" spans="1:24" ht="12.75" customHeight="1" x14ac:dyDescent="0.25">
      <c r="A64" s="207" t="s">
        <v>153</v>
      </c>
      <c r="B64" s="202">
        <f>'4-Current Year'!E64</f>
        <v>0</v>
      </c>
      <c r="C64" s="202">
        <f>'5-Year 1'!E64</f>
        <v>0</v>
      </c>
      <c r="D64" s="202">
        <f>'6-Year 2'!E64</f>
        <v>0</v>
      </c>
      <c r="E64" s="202">
        <f>'7-Year 3'!E64</f>
        <v>0</v>
      </c>
      <c r="F64" s="200"/>
      <c r="G64" s="201"/>
      <c r="H64" s="201"/>
      <c r="I64" s="201"/>
      <c r="J64" s="201"/>
      <c r="K64" s="201"/>
      <c r="L64" s="201"/>
      <c r="M64" s="201"/>
      <c r="N64" s="201"/>
      <c r="O64" s="201"/>
      <c r="P64" s="201"/>
      <c r="Q64" s="201"/>
      <c r="R64" s="201"/>
      <c r="S64" s="201"/>
      <c r="T64" s="201"/>
      <c r="U64" s="201"/>
      <c r="V64" s="201"/>
      <c r="W64" s="201"/>
      <c r="X64" s="201"/>
    </row>
    <row r="65" spans="1:24" ht="12.75" customHeight="1" x14ac:dyDescent="0.25">
      <c r="A65" s="207" t="s">
        <v>154</v>
      </c>
      <c r="B65" s="202">
        <f>'4-Current Year'!E65</f>
        <v>0</v>
      </c>
      <c r="C65" s="202">
        <f>'5-Year 1'!E65</f>
        <v>0</v>
      </c>
      <c r="D65" s="202">
        <f>'6-Year 2'!E65</f>
        <v>0</v>
      </c>
      <c r="E65" s="202">
        <f>'7-Year 3'!E65</f>
        <v>0</v>
      </c>
      <c r="F65" s="200"/>
      <c r="G65" s="201"/>
      <c r="H65" s="201"/>
      <c r="I65" s="201"/>
      <c r="J65" s="201"/>
      <c r="K65" s="201"/>
      <c r="L65" s="201"/>
      <c r="M65" s="201"/>
      <c r="N65" s="201"/>
      <c r="O65" s="201"/>
      <c r="P65" s="201"/>
      <c r="Q65" s="201"/>
      <c r="R65" s="201"/>
      <c r="S65" s="201"/>
      <c r="T65" s="201"/>
      <c r="U65" s="201"/>
      <c r="V65" s="201"/>
      <c r="W65" s="201"/>
      <c r="X65" s="201"/>
    </row>
    <row r="66" spans="1:24" ht="12.75" customHeight="1" x14ac:dyDescent="0.25">
      <c r="A66" s="207" t="s">
        <v>155</v>
      </c>
      <c r="B66" s="202">
        <f>'4-Current Year'!E66</f>
        <v>0</v>
      </c>
      <c r="C66" s="202">
        <f>'5-Year 1'!E66</f>
        <v>0</v>
      </c>
      <c r="D66" s="202">
        <f>'6-Year 2'!E66</f>
        <v>0</v>
      </c>
      <c r="E66" s="202">
        <f>'7-Year 3'!E66</f>
        <v>0</v>
      </c>
      <c r="F66" s="200"/>
      <c r="G66" s="201"/>
      <c r="H66" s="201"/>
      <c r="I66" s="201"/>
      <c r="J66" s="201"/>
      <c r="K66" s="201"/>
      <c r="L66" s="201"/>
      <c r="M66" s="201"/>
      <c r="N66" s="201"/>
      <c r="O66" s="201"/>
      <c r="P66" s="201"/>
      <c r="Q66" s="201"/>
      <c r="R66" s="201"/>
      <c r="S66" s="201"/>
      <c r="T66" s="201"/>
      <c r="U66" s="201"/>
      <c r="V66" s="201"/>
      <c r="W66" s="201"/>
      <c r="X66" s="201"/>
    </row>
    <row r="67" spans="1:24" ht="12.75" customHeight="1" x14ac:dyDescent="0.25">
      <c r="A67" s="207" t="s">
        <v>156</v>
      </c>
      <c r="B67" s="202">
        <f>'4-Current Year'!E67</f>
        <v>0</v>
      </c>
      <c r="C67" s="202">
        <f>'5-Year 1'!E67</f>
        <v>0</v>
      </c>
      <c r="D67" s="202">
        <f>'6-Year 2'!E67</f>
        <v>0</v>
      </c>
      <c r="E67" s="202">
        <f>'7-Year 3'!E67</f>
        <v>0</v>
      </c>
      <c r="F67" s="200"/>
      <c r="G67" s="201"/>
      <c r="H67" s="201"/>
      <c r="I67" s="201"/>
      <c r="J67" s="201"/>
      <c r="K67" s="201"/>
      <c r="L67" s="201"/>
      <c r="M67" s="201"/>
      <c r="N67" s="201"/>
      <c r="O67" s="201"/>
      <c r="P67" s="201"/>
      <c r="Q67" s="201"/>
      <c r="R67" s="201"/>
      <c r="S67" s="201"/>
      <c r="T67" s="201"/>
      <c r="U67" s="201"/>
      <c r="V67" s="201"/>
      <c r="W67" s="201"/>
      <c r="X67" s="201"/>
    </row>
    <row r="68" spans="1:24" ht="12.75" customHeight="1" x14ac:dyDescent="0.25">
      <c r="A68" s="209" t="s">
        <v>157</v>
      </c>
      <c r="B68" s="202">
        <f>'4-Current Year'!E68</f>
        <v>0</v>
      </c>
      <c r="C68" s="202">
        <f>'5-Year 1'!E68</f>
        <v>0</v>
      </c>
      <c r="D68" s="202">
        <f>'6-Year 2'!E68</f>
        <v>0</v>
      </c>
      <c r="E68" s="202">
        <f>'7-Year 3'!E68</f>
        <v>0</v>
      </c>
      <c r="F68" s="200"/>
      <c r="G68" s="201"/>
      <c r="H68" s="201"/>
      <c r="I68" s="201"/>
      <c r="J68" s="201"/>
      <c r="K68" s="201"/>
      <c r="L68" s="201"/>
      <c r="M68" s="201"/>
      <c r="N68" s="201"/>
      <c r="O68" s="201"/>
      <c r="P68" s="201"/>
      <c r="Q68" s="201"/>
      <c r="R68" s="201"/>
      <c r="S68" s="201"/>
      <c r="T68" s="201"/>
      <c r="U68" s="201"/>
      <c r="V68" s="201"/>
      <c r="W68" s="201"/>
      <c r="X68" s="201"/>
    </row>
    <row r="69" spans="1:24" ht="12.75" customHeight="1" x14ac:dyDescent="0.25">
      <c r="A69" s="207" t="s">
        <v>158</v>
      </c>
      <c r="B69" s="202">
        <f>'4-Current Year'!E69</f>
        <v>0</v>
      </c>
      <c r="C69" s="202">
        <f>'5-Year 1'!E69</f>
        <v>0</v>
      </c>
      <c r="D69" s="202">
        <f>'6-Year 2'!E69</f>
        <v>0</v>
      </c>
      <c r="E69" s="202">
        <f>'7-Year 3'!E69</f>
        <v>0</v>
      </c>
      <c r="F69" s="200"/>
      <c r="G69" s="201"/>
      <c r="H69" s="201"/>
      <c r="I69" s="201"/>
      <c r="J69" s="201"/>
      <c r="K69" s="201"/>
      <c r="L69" s="201"/>
      <c r="M69" s="201"/>
      <c r="N69" s="201"/>
      <c r="O69" s="201"/>
      <c r="P69" s="201"/>
      <c r="Q69" s="201"/>
      <c r="R69" s="201"/>
      <c r="S69" s="201"/>
      <c r="T69" s="201"/>
      <c r="U69" s="201"/>
      <c r="V69" s="201"/>
      <c r="W69" s="201"/>
      <c r="X69" s="201"/>
    </row>
    <row r="70" spans="1:24" ht="12.75" customHeight="1" x14ac:dyDescent="0.25">
      <c r="A70" s="207" t="s">
        <v>159</v>
      </c>
      <c r="B70" s="202">
        <f>'4-Current Year'!E70</f>
        <v>0</v>
      </c>
      <c r="C70" s="202">
        <f>'5-Year 1'!E70</f>
        <v>0</v>
      </c>
      <c r="D70" s="202">
        <f>'6-Year 2'!E70</f>
        <v>0</v>
      </c>
      <c r="E70" s="202">
        <f>'7-Year 3'!E70</f>
        <v>0</v>
      </c>
      <c r="F70" s="200"/>
      <c r="G70" s="201"/>
      <c r="H70" s="201"/>
      <c r="I70" s="201"/>
      <c r="J70" s="201"/>
      <c r="K70" s="201"/>
      <c r="L70" s="201"/>
      <c r="M70" s="201"/>
      <c r="N70" s="201"/>
      <c r="O70" s="201"/>
      <c r="P70" s="201"/>
      <c r="Q70" s="201"/>
      <c r="R70" s="201"/>
      <c r="S70" s="201"/>
      <c r="T70" s="201"/>
      <c r="U70" s="201"/>
      <c r="V70" s="201"/>
      <c r="W70" s="201"/>
      <c r="X70" s="201"/>
    </row>
    <row r="71" spans="1:24" ht="12.75" customHeight="1" x14ac:dyDescent="0.25">
      <c r="A71" s="207" t="s">
        <v>160</v>
      </c>
      <c r="B71" s="202">
        <f>'4-Current Year'!E71</f>
        <v>0</v>
      </c>
      <c r="C71" s="202">
        <f>'5-Year 1'!E71</f>
        <v>0</v>
      </c>
      <c r="D71" s="202">
        <f>'6-Year 2'!E71</f>
        <v>0</v>
      </c>
      <c r="E71" s="202">
        <f>'7-Year 3'!E71</f>
        <v>0</v>
      </c>
      <c r="F71" s="200"/>
      <c r="G71" s="201"/>
      <c r="H71" s="201"/>
      <c r="I71" s="201"/>
      <c r="J71" s="201"/>
      <c r="K71" s="201"/>
      <c r="L71" s="201"/>
      <c r="M71" s="201"/>
      <c r="N71" s="201"/>
      <c r="O71" s="201"/>
      <c r="P71" s="201"/>
      <c r="Q71" s="201"/>
      <c r="R71" s="201"/>
      <c r="S71" s="201"/>
      <c r="T71" s="201"/>
      <c r="U71" s="201"/>
      <c r="V71" s="201"/>
      <c r="W71" s="201"/>
      <c r="X71" s="201"/>
    </row>
    <row r="72" spans="1:24" ht="12.75" customHeight="1" x14ac:dyDescent="0.25">
      <c r="A72" s="207" t="s">
        <v>161</v>
      </c>
      <c r="B72" s="202">
        <f>'4-Current Year'!E72</f>
        <v>37186.5</v>
      </c>
      <c r="C72" s="202">
        <f>'5-Year 1'!E72</f>
        <v>37186.5</v>
      </c>
      <c r="D72" s="202">
        <f>'6-Year 2'!E72</f>
        <v>50903.5</v>
      </c>
      <c r="E72" s="202">
        <f>'7-Year 3'!E72</f>
        <v>64620.5</v>
      </c>
      <c r="F72" s="200"/>
      <c r="G72" s="201"/>
      <c r="H72" s="201"/>
      <c r="I72" s="201"/>
      <c r="J72" s="201"/>
      <c r="K72" s="201"/>
      <c r="L72" s="201"/>
      <c r="M72" s="201"/>
      <c r="N72" s="201"/>
      <c r="O72" s="201"/>
      <c r="P72" s="201"/>
      <c r="Q72" s="201"/>
      <c r="R72" s="201"/>
      <c r="S72" s="201"/>
      <c r="T72" s="201"/>
      <c r="U72" s="201"/>
      <c r="V72" s="201"/>
      <c r="W72" s="201"/>
      <c r="X72" s="201"/>
    </row>
    <row r="73" spans="1:24" ht="12.75" customHeight="1" x14ac:dyDescent="0.25">
      <c r="A73" s="207" t="s">
        <v>162</v>
      </c>
      <c r="B73" s="202">
        <f>'4-Current Year'!E73</f>
        <v>0</v>
      </c>
      <c r="C73" s="202">
        <f>'5-Year 1'!E73</f>
        <v>0</v>
      </c>
      <c r="D73" s="202">
        <f>'6-Year 2'!E73</f>
        <v>0</v>
      </c>
      <c r="E73" s="202">
        <f>'7-Year 3'!E73</f>
        <v>0</v>
      </c>
      <c r="F73" s="200"/>
      <c r="G73" s="201"/>
      <c r="H73" s="201"/>
      <c r="I73" s="201"/>
      <c r="J73" s="201"/>
      <c r="K73" s="201"/>
      <c r="L73" s="201"/>
      <c r="M73" s="201"/>
      <c r="N73" s="201"/>
      <c r="O73" s="201"/>
      <c r="P73" s="201"/>
      <c r="Q73" s="201"/>
      <c r="R73" s="201"/>
      <c r="S73" s="201"/>
      <c r="T73" s="201"/>
      <c r="U73" s="201"/>
      <c r="V73" s="201"/>
      <c r="W73" s="201"/>
      <c r="X73" s="201"/>
    </row>
    <row r="74" spans="1:24" ht="12.75" customHeight="1" thickBot="1" x14ac:dyDescent="0.3">
      <c r="A74" s="207" t="s">
        <v>163</v>
      </c>
      <c r="B74" s="204">
        <f>'4-Current Year'!E74</f>
        <v>0</v>
      </c>
      <c r="C74" s="204">
        <f>'5-Year 1'!E74</f>
        <v>0</v>
      </c>
      <c r="D74" s="204">
        <f>'6-Year 2'!E74</f>
        <v>0</v>
      </c>
      <c r="E74" s="204">
        <f>'7-Year 3'!E74</f>
        <v>0</v>
      </c>
      <c r="F74" s="200"/>
      <c r="G74" s="201"/>
      <c r="H74" s="201"/>
      <c r="I74" s="201"/>
      <c r="J74" s="201"/>
      <c r="K74" s="201"/>
      <c r="L74" s="201"/>
      <c r="M74" s="201"/>
      <c r="N74" s="201"/>
      <c r="O74" s="201"/>
      <c r="P74" s="201"/>
      <c r="Q74" s="201"/>
      <c r="R74" s="201"/>
      <c r="S74" s="201"/>
      <c r="T74" s="201"/>
      <c r="U74" s="201"/>
      <c r="V74" s="201"/>
      <c r="W74" s="201"/>
      <c r="X74" s="201"/>
    </row>
    <row r="75" spans="1:24" ht="12.75" customHeight="1" thickBot="1" x14ac:dyDescent="0.3">
      <c r="A75" s="205" t="s">
        <v>164</v>
      </c>
      <c r="B75" s="210">
        <f>SUM(B33:B74)</f>
        <v>780916.5</v>
      </c>
      <c r="C75" s="210">
        <f>SUM(C33:C74)</f>
        <v>780916.5</v>
      </c>
      <c r="D75" s="210">
        <f>SUM(D33:D74)</f>
        <v>1068973.5</v>
      </c>
      <c r="E75" s="210">
        <f>SUM(E33:E74)</f>
        <v>1357030.5</v>
      </c>
      <c r="F75" s="200"/>
      <c r="G75" s="201"/>
      <c r="H75" s="201"/>
      <c r="I75" s="201"/>
      <c r="J75" s="201"/>
      <c r="K75" s="201"/>
      <c r="L75" s="201"/>
      <c r="M75" s="201"/>
      <c r="N75" s="201"/>
      <c r="O75" s="201"/>
      <c r="P75" s="201"/>
      <c r="Q75" s="201"/>
      <c r="R75" s="201"/>
      <c r="S75" s="201"/>
      <c r="T75" s="201"/>
      <c r="U75" s="201"/>
      <c r="V75" s="201"/>
      <c r="W75" s="201"/>
      <c r="X75" s="201"/>
    </row>
    <row r="76" spans="1:24" ht="6.75" customHeight="1" x14ac:dyDescent="0.25">
      <c r="A76" s="211"/>
      <c r="B76" s="202"/>
      <c r="C76" s="202"/>
      <c r="D76" s="202"/>
      <c r="E76" s="202"/>
      <c r="F76" s="200"/>
      <c r="G76" s="201"/>
      <c r="H76" s="201"/>
      <c r="I76" s="201"/>
      <c r="J76" s="201"/>
      <c r="K76" s="201"/>
      <c r="L76" s="201"/>
      <c r="M76" s="201"/>
      <c r="N76" s="201"/>
      <c r="O76" s="201"/>
      <c r="P76" s="201"/>
      <c r="Q76" s="201"/>
      <c r="R76" s="201"/>
      <c r="S76" s="201"/>
      <c r="T76" s="201"/>
      <c r="U76" s="201"/>
      <c r="V76" s="201"/>
      <c r="W76" s="201"/>
      <c r="X76" s="201"/>
    </row>
    <row r="77" spans="1:24" ht="13.5" customHeight="1" x14ac:dyDescent="0.25">
      <c r="A77" s="212" t="s">
        <v>165</v>
      </c>
      <c r="B77" s="208">
        <f>B30-B75</f>
        <v>-778916.5</v>
      </c>
      <c r="C77" s="208">
        <f>C30-C75</f>
        <v>-778916.5</v>
      </c>
      <c r="D77" s="208">
        <f>D30-D75</f>
        <v>-1066973.5</v>
      </c>
      <c r="E77" s="208">
        <f>E30-E75</f>
        <v>-1355030.5</v>
      </c>
      <c r="F77" s="200"/>
      <c r="G77" s="201"/>
      <c r="H77" s="201"/>
      <c r="I77" s="201"/>
      <c r="J77" s="201"/>
      <c r="K77" s="201"/>
      <c r="L77" s="201"/>
      <c r="M77" s="201"/>
      <c r="N77" s="201"/>
      <c r="O77" s="201"/>
      <c r="P77" s="201"/>
      <c r="Q77" s="201"/>
      <c r="R77" s="201"/>
      <c r="S77" s="201"/>
      <c r="T77" s="201"/>
      <c r="U77" s="201"/>
      <c r="V77" s="201"/>
      <c r="W77" s="201"/>
      <c r="X77" s="201"/>
    </row>
    <row r="78" spans="1:24" ht="6.75" customHeight="1" x14ac:dyDescent="0.25">
      <c r="A78" s="211"/>
      <c r="B78" s="202"/>
      <c r="C78" s="202"/>
      <c r="D78" s="202"/>
      <c r="E78" s="202"/>
      <c r="F78" s="200"/>
      <c r="G78" s="201"/>
      <c r="H78" s="201"/>
      <c r="I78" s="201"/>
      <c r="J78" s="201"/>
      <c r="K78" s="201"/>
      <c r="L78" s="201"/>
      <c r="M78" s="201"/>
      <c r="N78" s="201"/>
      <c r="O78" s="201"/>
      <c r="P78" s="201"/>
      <c r="Q78" s="201"/>
      <c r="R78" s="201"/>
      <c r="S78" s="201"/>
      <c r="T78" s="201"/>
      <c r="U78" s="201"/>
      <c r="V78" s="201"/>
      <c r="W78" s="201"/>
      <c r="X78" s="201"/>
    </row>
    <row r="79" spans="1:24" ht="13.5" customHeight="1" x14ac:dyDescent="0.25">
      <c r="A79" s="212" t="s">
        <v>171</v>
      </c>
      <c r="B79" s="202">
        <f>'4-Current Year'!E79</f>
        <v>0</v>
      </c>
      <c r="C79" s="202">
        <f>'5-Year 1'!E79</f>
        <v>0</v>
      </c>
      <c r="D79" s="202">
        <f>'6-Year 2'!E79</f>
        <v>0</v>
      </c>
      <c r="E79" s="213">
        <f>'7-Year 3'!E79</f>
        <v>0</v>
      </c>
      <c r="F79" s="200"/>
      <c r="G79" s="201"/>
      <c r="H79" s="201"/>
      <c r="I79" s="201"/>
      <c r="J79" s="201"/>
      <c r="K79" s="201"/>
      <c r="L79" s="201"/>
      <c r="M79" s="201"/>
      <c r="N79" s="201"/>
      <c r="O79" s="201"/>
      <c r="P79" s="201"/>
      <c r="Q79" s="201"/>
      <c r="R79" s="201"/>
      <c r="S79" s="201"/>
      <c r="T79" s="201"/>
      <c r="U79" s="201"/>
      <c r="V79" s="201"/>
      <c r="W79" s="201"/>
      <c r="X79" s="201"/>
    </row>
    <row r="80" spans="1:24" ht="13.5" customHeight="1" x14ac:dyDescent="0.25">
      <c r="A80" s="209"/>
      <c r="B80" s="202"/>
      <c r="C80" s="202"/>
      <c r="D80" s="202"/>
      <c r="E80" s="213"/>
      <c r="F80" s="200"/>
      <c r="G80" s="201"/>
      <c r="H80" s="201"/>
      <c r="I80" s="201"/>
      <c r="J80" s="201"/>
      <c r="K80" s="201"/>
      <c r="L80" s="201"/>
      <c r="M80" s="201"/>
      <c r="N80" s="201"/>
      <c r="O80" s="201"/>
      <c r="P80" s="201"/>
      <c r="Q80" s="201"/>
      <c r="R80" s="201"/>
      <c r="S80" s="201"/>
      <c r="T80" s="201"/>
      <c r="U80" s="201"/>
      <c r="V80" s="201"/>
      <c r="W80" s="201"/>
      <c r="X80" s="201"/>
    </row>
    <row r="81" spans="1:24" ht="13.5" hidden="1" customHeight="1" x14ac:dyDescent="0.25">
      <c r="A81" s="209"/>
      <c r="B81" s="204"/>
      <c r="C81" s="204"/>
      <c r="D81" s="204"/>
      <c r="E81" s="204"/>
      <c r="F81" s="200"/>
      <c r="G81" s="201"/>
      <c r="H81" s="201"/>
      <c r="I81" s="201"/>
      <c r="J81" s="201"/>
      <c r="K81" s="201"/>
      <c r="L81" s="201"/>
      <c r="M81" s="201"/>
      <c r="N81" s="201"/>
      <c r="O81" s="201"/>
      <c r="P81" s="201"/>
      <c r="Q81" s="201"/>
      <c r="R81" s="201"/>
      <c r="S81" s="201"/>
      <c r="T81" s="201"/>
      <c r="U81" s="201"/>
      <c r="V81" s="201"/>
      <c r="W81" s="201"/>
      <c r="X81" s="201"/>
    </row>
    <row r="82" spans="1:24" ht="6" customHeight="1" x14ac:dyDescent="0.25">
      <c r="A82" s="211"/>
      <c r="B82" s="202"/>
      <c r="C82" s="202"/>
      <c r="D82" s="202"/>
      <c r="E82" s="202"/>
      <c r="F82" s="200"/>
      <c r="G82" s="201"/>
      <c r="H82" s="201"/>
      <c r="I82" s="201"/>
      <c r="J82" s="201"/>
      <c r="K82" s="201"/>
      <c r="L82" s="201"/>
      <c r="M82" s="201"/>
      <c r="N82" s="201"/>
      <c r="O82" s="201"/>
      <c r="P82" s="201"/>
      <c r="Q82" s="201"/>
      <c r="R82" s="201"/>
      <c r="S82" s="201"/>
      <c r="T82" s="201"/>
      <c r="U82" s="201"/>
      <c r="V82" s="201"/>
      <c r="W82" s="201"/>
      <c r="X82" s="201"/>
    </row>
    <row r="83" spans="1:24" ht="12.75" customHeight="1" thickBot="1" x14ac:dyDescent="0.3">
      <c r="A83" s="205" t="s">
        <v>167</v>
      </c>
      <c r="B83" s="214">
        <f>B77-B81</f>
        <v>-778916.5</v>
      </c>
      <c r="C83" s="214">
        <f>SUM(C77:C81)</f>
        <v>-778916.5</v>
      </c>
      <c r="D83" s="214">
        <f>SUM(D77:D81)</f>
        <v>-1066973.5</v>
      </c>
      <c r="E83" s="214">
        <f>SUM(E77:E81)</f>
        <v>-1355030.5</v>
      </c>
      <c r="F83" s="200"/>
      <c r="G83" s="201"/>
      <c r="H83" s="201"/>
      <c r="I83" s="201"/>
      <c r="J83" s="201"/>
      <c r="K83" s="201"/>
      <c r="L83" s="201"/>
      <c r="M83" s="201"/>
      <c r="N83" s="201"/>
      <c r="O83" s="201"/>
      <c r="P83" s="201"/>
      <c r="Q83" s="201"/>
      <c r="R83" s="201"/>
      <c r="S83" s="201"/>
      <c r="T83" s="201"/>
      <c r="U83" s="201"/>
      <c r="V83" s="201"/>
      <c r="W83" s="201"/>
      <c r="X83" s="201"/>
    </row>
    <row r="84" spans="1:24" ht="12.75" customHeight="1" thickTop="1" x14ac:dyDescent="0.25">
      <c r="A84" s="84"/>
      <c r="B84" s="16"/>
      <c r="C84" s="215"/>
      <c r="D84" s="16"/>
      <c r="E84" s="16"/>
      <c r="F84" s="82"/>
      <c r="G84" s="13"/>
      <c r="H84" s="13"/>
      <c r="I84" s="13"/>
      <c r="J84" s="13"/>
      <c r="K84" s="13"/>
      <c r="L84" s="13"/>
      <c r="M84" s="13"/>
      <c r="N84" s="13"/>
      <c r="O84" s="13"/>
      <c r="P84" s="13"/>
      <c r="Q84" s="13"/>
      <c r="R84" s="13"/>
      <c r="S84" s="13"/>
      <c r="T84" s="13"/>
      <c r="U84" s="13"/>
      <c r="V84" s="13"/>
      <c r="W84" s="13"/>
      <c r="X84" s="13"/>
    </row>
    <row r="85" spans="1:24" ht="21.75" customHeight="1" x14ac:dyDescent="0.25">
      <c r="A85" s="211" t="s">
        <v>168</v>
      </c>
      <c r="B85" s="216">
        <f>'4-Current Year'!E84</f>
        <v>0</v>
      </c>
      <c r="C85" s="216">
        <f>'5-Year 1'!E84</f>
        <v>-778916.5</v>
      </c>
      <c r="D85" s="216">
        <f>'6-Year 2'!E84</f>
        <v>-1557833</v>
      </c>
      <c r="E85" s="216">
        <f>'7-Year 3'!E84</f>
        <v>-2624806.5</v>
      </c>
      <c r="F85" s="200"/>
      <c r="G85" s="201"/>
      <c r="H85" s="201"/>
      <c r="I85" s="201"/>
      <c r="J85" s="201"/>
      <c r="K85" s="201"/>
      <c r="L85" s="201"/>
      <c r="M85" s="201"/>
      <c r="N85" s="201"/>
      <c r="O85" s="201"/>
      <c r="P85" s="201"/>
      <c r="Q85" s="201"/>
      <c r="R85" s="201"/>
      <c r="S85" s="201"/>
      <c r="T85" s="201"/>
      <c r="U85" s="201"/>
      <c r="V85" s="201"/>
      <c r="W85" s="201"/>
      <c r="X85" s="201"/>
    </row>
    <row r="86" spans="1:24" ht="21.75" customHeight="1" x14ac:dyDescent="0.25">
      <c r="A86" s="211"/>
      <c r="B86" s="217"/>
      <c r="C86" s="217"/>
      <c r="D86" s="216"/>
      <c r="E86" s="217"/>
      <c r="F86" s="200"/>
      <c r="G86" s="201"/>
      <c r="H86" s="201"/>
      <c r="I86" s="201"/>
      <c r="J86" s="201"/>
      <c r="K86" s="201"/>
      <c r="L86" s="201"/>
      <c r="M86" s="201"/>
      <c r="N86" s="201"/>
      <c r="O86" s="201"/>
      <c r="P86" s="201"/>
      <c r="Q86" s="201"/>
      <c r="R86" s="201"/>
      <c r="S86" s="201"/>
      <c r="T86" s="201"/>
      <c r="U86" s="201"/>
      <c r="V86" s="201"/>
      <c r="W86" s="201"/>
      <c r="X86" s="201"/>
    </row>
    <row r="87" spans="1:24" ht="21.75" customHeight="1" x14ac:dyDescent="0.25">
      <c r="A87" s="211" t="s">
        <v>169</v>
      </c>
      <c r="B87" s="216">
        <f>'4-Current Year'!E86</f>
        <v>-778916.5</v>
      </c>
      <c r="C87" s="216">
        <f>'5-Year 1'!E85</f>
        <v>-1557833</v>
      </c>
      <c r="D87" s="216">
        <f>'6-Year 2'!E85</f>
        <v>-2624806.5</v>
      </c>
      <c r="E87" s="216">
        <f>'7-Year 3'!E85</f>
        <v>-3979837</v>
      </c>
      <c r="F87" s="200"/>
      <c r="G87" s="201"/>
      <c r="H87" s="201"/>
      <c r="I87" s="201"/>
      <c r="J87" s="201"/>
      <c r="K87" s="201"/>
      <c r="L87" s="201"/>
      <c r="M87" s="201"/>
      <c r="N87" s="201"/>
      <c r="O87" s="201"/>
      <c r="P87" s="201"/>
      <c r="Q87" s="201"/>
      <c r="R87" s="201"/>
      <c r="S87" s="201"/>
      <c r="T87" s="201"/>
      <c r="U87" s="201"/>
      <c r="V87" s="201"/>
      <c r="W87" s="201"/>
      <c r="X87" s="201"/>
    </row>
    <row r="88" spans="1:24" ht="21.75" customHeight="1" x14ac:dyDescent="0.25">
      <c r="A88" s="209" t="s">
        <v>228</v>
      </c>
      <c r="B88" s="218">
        <f>'4-Current Year'!E87</f>
        <v>49552.523999999998</v>
      </c>
      <c r="C88" s="218">
        <f>'5-Year 1'!E86</f>
        <v>0</v>
      </c>
      <c r="D88" s="218">
        <f>'6-Year 2'!E86</f>
        <v>0</v>
      </c>
      <c r="E88" s="218">
        <f>'7-Year 3'!E86</f>
        <v>0</v>
      </c>
      <c r="F88" s="200"/>
      <c r="G88" s="201"/>
      <c r="H88" s="85" t="s">
        <v>232</v>
      </c>
      <c r="I88" s="201"/>
      <c r="J88" s="201"/>
      <c r="K88" s="201"/>
      <c r="L88" s="201"/>
      <c r="M88" s="201"/>
      <c r="N88" s="201"/>
      <c r="O88" s="201"/>
      <c r="P88" s="201"/>
      <c r="Q88" s="201"/>
      <c r="R88" s="201"/>
      <c r="S88" s="201"/>
      <c r="T88" s="201"/>
      <c r="U88" s="201"/>
      <c r="V88" s="201"/>
      <c r="W88" s="201"/>
      <c r="X88" s="201"/>
    </row>
    <row r="89" spans="1:24" ht="21.75" customHeight="1" x14ac:dyDescent="0.25">
      <c r="A89" s="209" t="s">
        <v>229</v>
      </c>
      <c r="B89" s="218">
        <f>'4-Current Year'!E88</f>
        <v>-828469.02399999998</v>
      </c>
      <c r="C89" s="218">
        <f>'5-Year 1'!E87</f>
        <v>-1557833</v>
      </c>
      <c r="D89" s="218">
        <f>'6-Year 2'!E87</f>
        <v>-2624806.5</v>
      </c>
      <c r="E89" s="218">
        <f>'7-Year 3'!E87</f>
        <v>-3979837</v>
      </c>
      <c r="F89" s="200"/>
      <c r="G89" s="201"/>
      <c r="H89" s="201"/>
      <c r="I89" s="201"/>
      <c r="J89" s="201"/>
      <c r="K89" s="201"/>
      <c r="L89" s="201"/>
      <c r="M89" s="201"/>
      <c r="N89" s="201"/>
      <c r="O89" s="201"/>
      <c r="P89" s="201"/>
      <c r="Q89" s="201"/>
      <c r="R89" s="201"/>
      <c r="S89" s="201"/>
      <c r="T89" s="201"/>
      <c r="U89" s="201"/>
      <c r="V89" s="201"/>
      <c r="W89" s="201"/>
      <c r="X89" s="201"/>
    </row>
    <row r="90" spans="1:24" ht="27.75" customHeight="1" thickBot="1" x14ac:dyDescent="0.3">
      <c r="A90" s="219" t="s">
        <v>230</v>
      </c>
      <c r="B90" s="220">
        <f>'4-Current Year'!E89</f>
        <v>-1.0608932248198111</v>
      </c>
      <c r="C90" s="220">
        <f>'5-Year 1'!E88</f>
        <v>-1.9948778134410017</v>
      </c>
      <c r="D90" s="220">
        <f>'6-Year 2'!E88</f>
        <v>-2.4554458085256559</v>
      </c>
      <c r="E90" s="220">
        <f>'7-Year 3'!E88</f>
        <v>0.04</v>
      </c>
      <c r="F90" s="221"/>
      <c r="G90" s="201"/>
      <c r="H90" s="201"/>
      <c r="I90" s="201"/>
      <c r="J90" s="201"/>
      <c r="K90" s="201"/>
      <c r="L90" s="201"/>
      <c r="M90" s="201"/>
      <c r="N90" s="201"/>
      <c r="O90" s="201"/>
      <c r="P90" s="201"/>
      <c r="Q90" s="201"/>
      <c r="R90" s="201"/>
      <c r="S90" s="201"/>
      <c r="T90" s="201"/>
      <c r="U90" s="201"/>
      <c r="V90" s="201"/>
      <c r="W90" s="201"/>
      <c r="X90" s="201"/>
    </row>
    <row r="91" spans="1:24" ht="21.75" customHeight="1" thickBot="1" x14ac:dyDescent="0.3">
      <c r="A91" s="201"/>
      <c r="B91" s="201"/>
      <c r="C91" s="201"/>
      <c r="D91" s="201"/>
      <c r="E91" s="201"/>
      <c r="F91" s="201"/>
      <c r="G91" s="201"/>
      <c r="H91" s="201"/>
      <c r="I91" s="201"/>
      <c r="J91" s="201"/>
      <c r="K91" s="201"/>
      <c r="L91" s="201"/>
      <c r="M91" s="201"/>
      <c r="N91" s="201"/>
      <c r="O91" s="201"/>
      <c r="P91" s="201"/>
      <c r="Q91" s="201"/>
      <c r="R91" s="201"/>
      <c r="S91" s="201"/>
      <c r="T91" s="201"/>
      <c r="U91" s="201"/>
      <c r="V91" s="201"/>
      <c r="W91" s="201"/>
      <c r="X91" s="201"/>
    </row>
    <row r="92" spans="1:24" ht="20.25" customHeight="1" x14ac:dyDescent="0.25">
      <c r="A92" s="444" t="s">
        <v>300</v>
      </c>
      <c r="B92" s="445"/>
      <c r="C92" s="445"/>
      <c r="D92" s="445"/>
      <c r="E92" s="446"/>
      <c r="F92" s="13"/>
      <c r="G92" s="13"/>
      <c r="H92" s="13"/>
      <c r="I92" s="13"/>
      <c r="J92" s="13"/>
      <c r="K92" s="13"/>
      <c r="L92" s="13"/>
      <c r="M92" s="13"/>
      <c r="N92" s="13"/>
      <c r="O92" s="13"/>
      <c r="P92" s="13"/>
      <c r="Q92" s="13"/>
      <c r="R92" s="13"/>
      <c r="S92" s="13"/>
      <c r="T92" s="13"/>
      <c r="U92" s="13"/>
      <c r="V92" s="13"/>
      <c r="W92" s="13"/>
      <c r="X92" s="13"/>
    </row>
    <row r="93" spans="1:24" ht="21" customHeight="1" x14ac:dyDescent="0.25">
      <c r="A93" s="222" t="s">
        <v>302</v>
      </c>
      <c r="B93" s="223">
        <f>SUM(B33:B40,B41,B43,B45,B46,B47,B48,B50,B51)/B75</f>
        <v>0.93500393447955066</v>
      </c>
      <c r="C93" s="223">
        <f>SUM(C33:C40)/C75</f>
        <v>0.92475956136155402</v>
      </c>
      <c r="D93" s="223">
        <f>SUM(D33:D40)/D75</f>
        <v>0.92746920293159751</v>
      </c>
      <c r="E93" s="224">
        <f>SUM(E33:E40)/E75</f>
        <v>0.92902849272731891</v>
      </c>
      <c r="F93" s="13"/>
      <c r="G93" s="13"/>
      <c r="H93" s="13"/>
      <c r="I93" s="13"/>
      <c r="J93" s="13"/>
      <c r="K93" s="13"/>
      <c r="L93" s="13"/>
      <c r="M93" s="13"/>
      <c r="N93" s="13"/>
      <c r="O93" s="13"/>
      <c r="P93" s="13"/>
      <c r="Q93" s="13"/>
      <c r="R93" s="13"/>
      <c r="S93" s="13"/>
      <c r="T93" s="13"/>
      <c r="U93" s="13"/>
      <c r="V93" s="13"/>
      <c r="W93" s="13"/>
      <c r="X93" s="13"/>
    </row>
    <row r="94" spans="1:24" ht="21" customHeight="1" thickBot="1" x14ac:dyDescent="0.3">
      <c r="A94" s="225" t="s">
        <v>301</v>
      </c>
      <c r="B94" s="226">
        <v>0.7</v>
      </c>
      <c r="C94" s="226">
        <v>0.7</v>
      </c>
      <c r="D94" s="226">
        <v>0.7</v>
      </c>
      <c r="E94" s="227">
        <v>0.7</v>
      </c>
      <c r="F94" s="13"/>
      <c r="G94" s="13"/>
      <c r="H94" s="13"/>
      <c r="I94" s="13"/>
      <c r="J94" s="13"/>
      <c r="K94" s="13"/>
      <c r="L94" s="13"/>
      <c r="M94" s="13"/>
      <c r="N94" s="13"/>
      <c r="O94" s="13"/>
      <c r="P94" s="13"/>
      <c r="Q94" s="13"/>
      <c r="R94" s="13"/>
      <c r="S94" s="13"/>
      <c r="T94" s="13"/>
      <c r="U94" s="13"/>
      <c r="V94" s="13"/>
      <c r="W94" s="13"/>
      <c r="X94" s="13"/>
    </row>
    <row r="95" spans="1:24" ht="13.5" thickBot="1" x14ac:dyDescent="0.35">
      <c r="A95" s="228"/>
      <c r="B95" s="229"/>
      <c r="C95" s="229"/>
      <c r="D95" s="229"/>
      <c r="E95" s="229"/>
      <c r="F95" s="13"/>
      <c r="G95" s="13"/>
      <c r="H95" s="13"/>
      <c r="I95" s="13"/>
      <c r="J95" s="13"/>
      <c r="K95" s="13"/>
      <c r="L95" s="13"/>
      <c r="M95" s="13"/>
      <c r="N95" s="13"/>
      <c r="O95" s="13"/>
      <c r="P95" s="13"/>
      <c r="Q95" s="13"/>
      <c r="R95" s="13"/>
      <c r="S95" s="13"/>
      <c r="T95" s="13"/>
      <c r="U95" s="13"/>
      <c r="V95" s="13"/>
      <c r="W95" s="13"/>
      <c r="X95" s="13"/>
    </row>
    <row r="96" spans="1:24" ht="17.25" customHeight="1" x14ac:dyDescent="0.25">
      <c r="A96" s="444" t="s">
        <v>303</v>
      </c>
      <c r="B96" s="445"/>
      <c r="C96" s="445"/>
      <c r="D96" s="445"/>
      <c r="E96" s="446"/>
      <c r="F96" s="13"/>
      <c r="G96" s="13"/>
      <c r="H96" s="13"/>
      <c r="I96" s="13"/>
      <c r="J96" s="13"/>
      <c r="K96" s="13"/>
      <c r="L96" s="13"/>
      <c r="M96" s="13"/>
      <c r="N96" s="13"/>
      <c r="O96" s="13"/>
      <c r="P96" s="13"/>
      <c r="Q96" s="13"/>
      <c r="R96" s="13"/>
      <c r="S96" s="13"/>
      <c r="T96" s="13"/>
      <c r="U96" s="13"/>
      <c r="V96" s="13"/>
      <c r="W96" s="13"/>
      <c r="X96" s="13"/>
    </row>
    <row r="97" spans="1:24" ht="18.75" customHeight="1" x14ac:dyDescent="0.3">
      <c r="A97" s="230" t="s">
        <v>299</v>
      </c>
      <c r="B97" s="223" t="e">
        <f>(SUM(B49:B52)+B68)/B28</f>
        <v>#DIV/0!</v>
      </c>
      <c r="C97" s="223" t="e">
        <f t="shared" ref="C97:E97" si="0">(SUM(C49:C52)+C68)/C28</f>
        <v>#DIV/0!</v>
      </c>
      <c r="D97" s="223" t="e">
        <f t="shared" si="0"/>
        <v>#DIV/0!</v>
      </c>
      <c r="E97" s="224" t="e">
        <f t="shared" si="0"/>
        <v>#DIV/0!</v>
      </c>
      <c r="F97" s="231"/>
      <c r="G97" s="231"/>
      <c r="H97" s="231"/>
      <c r="I97" s="231"/>
      <c r="J97" s="231"/>
      <c r="K97" s="231"/>
      <c r="L97" s="231"/>
      <c r="M97" s="231"/>
      <c r="N97" s="231"/>
      <c r="O97" s="231"/>
      <c r="P97" s="231"/>
      <c r="Q97" s="231"/>
      <c r="R97" s="231"/>
      <c r="S97" s="231"/>
      <c r="T97" s="231"/>
      <c r="U97" s="231"/>
      <c r="V97" s="231"/>
      <c r="W97" s="231"/>
      <c r="X97" s="231"/>
    </row>
    <row r="98" spans="1:24" ht="21.75" customHeight="1" thickBot="1" x14ac:dyDescent="0.35">
      <c r="A98" s="232" t="s">
        <v>301</v>
      </c>
      <c r="B98" s="233">
        <v>0.2</v>
      </c>
      <c r="C98" s="233">
        <v>0.2</v>
      </c>
      <c r="D98" s="233">
        <v>0.2</v>
      </c>
      <c r="E98" s="234">
        <v>0.2</v>
      </c>
    </row>
  </sheetData>
  <mergeCells count="2">
    <mergeCell ref="A92:E92"/>
    <mergeCell ref="A96:E96"/>
  </mergeCells>
  <conditionalFormatting sqref="B93:E93">
    <cfRule type="colorScale" priority="2">
      <colorScale>
        <cfvo type="num" val="0.7"/>
        <cfvo type="num" val="0.75"/>
        <cfvo type="num" val="0.8"/>
        <color rgb="FF00B050"/>
        <color rgb="FFFFEB84"/>
        <color rgb="FFFF0000"/>
      </colorScale>
    </cfRule>
  </conditionalFormatting>
  <conditionalFormatting sqref="B97:E97">
    <cfRule type="colorScale" priority="1">
      <colorScale>
        <cfvo type="num" val="0.2"/>
        <cfvo type="num" val="0.21"/>
        <cfvo type="num" val="0.3"/>
        <color rgb="FF00B050"/>
        <color rgb="FFFFEB84"/>
        <color rgb="FFFF0000"/>
      </colorScale>
    </cfRule>
  </conditionalFormatting>
  <printOptions horizontalCentered="1"/>
  <pageMargins left="0.17013888888888901" right="0.17013888888888901" top="0.45" bottom="0.79027777777777797" header="0.51180555555555496" footer="0.51180555555555496"/>
  <pageSetup firstPageNumber="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44"/>
  <sheetViews>
    <sheetView workbookViewId="0">
      <selection activeCell="E4" sqref="E4"/>
    </sheetView>
  </sheetViews>
  <sheetFormatPr defaultColWidth="8.81640625" defaultRowHeight="12.5" x14ac:dyDescent="0.25"/>
  <cols>
    <col min="1" max="1" width="34" style="12" customWidth="1"/>
    <col min="2" max="5" width="14.1796875" style="12" customWidth="1"/>
    <col min="6" max="6" width="2.453125" style="12" customWidth="1"/>
    <col min="7" max="7" width="8.81640625" style="12" customWidth="1"/>
    <col min="8" max="8" width="62.81640625" style="12" bestFit="1" customWidth="1"/>
    <col min="9" max="24" width="8.81640625" style="12" customWidth="1"/>
    <col min="25" max="1023" width="14.453125" style="12" customWidth="1"/>
    <col min="1024" max="16384" width="8.81640625" style="12"/>
  </cols>
  <sheetData>
    <row r="1" spans="1:24" ht="18" x14ac:dyDescent="0.4">
      <c r="A1" s="78" t="str">
        <f>'3-Assumptions'!A1</f>
        <v>SCHOOL NAME</v>
      </c>
      <c r="B1" s="79"/>
      <c r="C1" s="79"/>
      <c r="D1" s="79"/>
      <c r="E1" s="79"/>
      <c r="F1" s="80"/>
      <c r="G1" s="13"/>
      <c r="H1" s="13"/>
      <c r="I1" s="13"/>
      <c r="J1" s="13"/>
      <c r="K1" s="13"/>
      <c r="L1" s="13"/>
      <c r="M1" s="13"/>
      <c r="N1" s="13"/>
      <c r="O1" s="13"/>
      <c r="P1" s="13"/>
      <c r="Q1" s="13"/>
      <c r="R1" s="13"/>
      <c r="S1" s="13"/>
      <c r="T1" s="13"/>
      <c r="U1" s="13"/>
      <c r="V1" s="13"/>
      <c r="W1" s="13"/>
      <c r="X1" s="13"/>
    </row>
    <row r="2" spans="1:24" ht="18" x14ac:dyDescent="0.4">
      <c r="A2" s="81" t="s">
        <v>174</v>
      </c>
      <c r="B2" s="16"/>
      <c r="C2" s="16"/>
      <c r="D2" s="16"/>
      <c r="E2" s="16"/>
      <c r="F2" s="82"/>
      <c r="G2" s="13"/>
      <c r="H2" s="13"/>
      <c r="I2" s="13"/>
      <c r="J2" s="13"/>
      <c r="K2" s="13"/>
      <c r="L2" s="13"/>
      <c r="M2" s="13"/>
      <c r="N2" s="13"/>
      <c r="O2" s="13"/>
      <c r="P2" s="13"/>
      <c r="Q2" s="13"/>
      <c r="R2" s="13"/>
      <c r="S2" s="13"/>
      <c r="T2" s="13"/>
      <c r="U2" s="13"/>
      <c r="V2" s="13"/>
      <c r="W2" s="13"/>
      <c r="X2" s="13"/>
    </row>
    <row r="3" spans="1:24" ht="27.75" customHeight="1" x14ac:dyDescent="0.3">
      <c r="A3" s="86"/>
      <c r="B3" s="72" t="s">
        <v>240</v>
      </c>
      <c r="C3" s="72" t="s">
        <v>349</v>
      </c>
      <c r="D3" s="72" t="s">
        <v>350</v>
      </c>
      <c r="E3" s="72" t="s">
        <v>351</v>
      </c>
      <c r="F3" s="87"/>
      <c r="G3" s="71"/>
      <c r="H3" s="71"/>
      <c r="I3" s="71"/>
      <c r="J3" s="71"/>
      <c r="K3" s="71"/>
      <c r="L3" s="71"/>
      <c r="M3" s="71"/>
      <c r="N3" s="71"/>
      <c r="O3" s="71"/>
      <c r="P3" s="71"/>
      <c r="Q3" s="71"/>
      <c r="R3" s="71"/>
      <c r="S3" s="71"/>
      <c r="T3" s="71"/>
      <c r="U3" s="71"/>
      <c r="V3" s="71"/>
      <c r="W3" s="71"/>
      <c r="X3" s="71"/>
    </row>
    <row r="4" spans="1:24" ht="12.75" customHeight="1" x14ac:dyDescent="0.3">
      <c r="A4" s="88" t="s">
        <v>104</v>
      </c>
      <c r="B4" s="74">
        <v>0</v>
      </c>
      <c r="C4" s="74">
        <f>'5-Year 1'!E5</f>
        <v>0</v>
      </c>
      <c r="D4" s="74">
        <f>'6-Year 2'!E5</f>
        <v>0</v>
      </c>
      <c r="E4" s="74">
        <f>'7-Year 3'!E5</f>
        <v>0</v>
      </c>
      <c r="F4" s="87"/>
      <c r="G4" s="71"/>
      <c r="H4" s="71"/>
      <c r="I4" s="71"/>
      <c r="J4" s="71"/>
      <c r="K4" s="71"/>
      <c r="L4" s="71"/>
      <c r="M4" s="71"/>
      <c r="N4" s="71"/>
      <c r="O4" s="71"/>
      <c r="P4" s="71"/>
      <c r="Q4" s="71"/>
      <c r="R4" s="71"/>
      <c r="S4" s="71"/>
      <c r="T4" s="71"/>
      <c r="U4" s="71"/>
      <c r="V4" s="71"/>
      <c r="W4" s="71"/>
      <c r="X4" s="71"/>
    </row>
    <row r="5" spans="1:24" ht="12.75" customHeight="1" x14ac:dyDescent="0.3">
      <c r="A5" s="88" t="s">
        <v>105</v>
      </c>
      <c r="B5" s="74">
        <f>'4-Current Year'!E6</f>
        <v>0</v>
      </c>
      <c r="C5" s="74">
        <f>'5-Year 1'!E6</f>
        <v>0</v>
      </c>
      <c r="D5" s="74">
        <f>'6-Year 2'!E6</f>
        <v>0</v>
      </c>
      <c r="E5" s="74">
        <f>'7-Year 3'!E6</f>
        <v>0</v>
      </c>
      <c r="F5" s="87"/>
      <c r="G5" s="71"/>
      <c r="H5" s="71"/>
      <c r="I5" s="71"/>
      <c r="J5" s="71"/>
      <c r="K5" s="71"/>
      <c r="L5" s="71"/>
      <c r="M5" s="71"/>
      <c r="N5" s="71"/>
      <c r="O5" s="71"/>
      <c r="P5" s="71"/>
      <c r="Q5" s="71"/>
      <c r="R5" s="71"/>
      <c r="S5" s="71"/>
      <c r="T5" s="71"/>
      <c r="U5" s="71"/>
      <c r="V5" s="71"/>
      <c r="W5" s="71"/>
      <c r="X5" s="71"/>
    </row>
    <row r="6" spans="1:24" ht="13.5" customHeight="1" x14ac:dyDescent="0.3">
      <c r="A6" s="86" t="s">
        <v>34</v>
      </c>
      <c r="B6" s="73"/>
      <c r="C6" s="73"/>
      <c r="D6" s="73"/>
      <c r="E6" s="73"/>
      <c r="F6" s="87"/>
      <c r="G6" s="71"/>
      <c r="H6" s="71"/>
      <c r="I6" s="71"/>
      <c r="J6" s="71"/>
      <c r="K6" s="71"/>
      <c r="L6" s="71"/>
      <c r="M6" s="71"/>
      <c r="N6" s="71"/>
      <c r="O6" s="71"/>
      <c r="P6" s="71"/>
      <c r="Q6" s="71"/>
      <c r="R6" s="71"/>
      <c r="S6" s="71"/>
      <c r="T6" s="71"/>
      <c r="U6" s="71"/>
      <c r="V6" s="71"/>
      <c r="W6" s="71"/>
      <c r="X6" s="71"/>
    </row>
    <row r="7" spans="1:24" ht="12.75" customHeight="1" x14ac:dyDescent="0.25">
      <c r="A7" s="89" t="s">
        <v>175</v>
      </c>
      <c r="B7" s="77">
        <f>'8-4 yr Budget-detail'!B28</f>
        <v>0</v>
      </c>
      <c r="C7" s="77">
        <f>'8-4 yr Budget-detail'!C28</f>
        <v>0</v>
      </c>
      <c r="D7" s="77">
        <f>'8-4 yr Budget-detail'!D28</f>
        <v>0</v>
      </c>
      <c r="E7" s="77">
        <f>'8-4 yr Budget-detail'!E28</f>
        <v>0</v>
      </c>
      <c r="F7" s="82"/>
      <c r="G7" s="13"/>
      <c r="H7" s="13"/>
      <c r="I7" s="13"/>
      <c r="J7" s="13"/>
      <c r="K7" s="13"/>
      <c r="L7" s="13"/>
      <c r="M7" s="13"/>
      <c r="N7" s="13"/>
      <c r="O7" s="13"/>
      <c r="P7" s="13"/>
      <c r="Q7" s="13"/>
      <c r="R7" s="13"/>
      <c r="S7" s="13"/>
      <c r="T7" s="13"/>
      <c r="U7" s="13"/>
      <c r="V7" s="13"/>
      <c r="W7" s="13"/>
      <c r="X7" s="13"/>
    </row>
    <row r="8" spans="1:24" ht="12.75" customHeight="1" x14ac:dyDescent="0.25">
      <c r="A8" s="89" t="s">
        <v>176</v>
      </c>
      <c r="B8" s="76">
        <f>'8-4 yr Budget-detail'!B29</f>
        <v>0</v>
      </c>
      <c r="C8" s="76">
        <f>'8-4 yr Budget-detail'!C29</f>
        <v>0</v>
      </c>
      <c r="D8" s="76">
        <f>'8-4 yr Budget-detail'!D29</f>
        <v>0</v>
      </c>
      <c r="E8" s="76">
        <f>'8-4 yr Budget-detail'!E29</f>
        <v>0</v>
      </c>
      <c r="F8" s="82"/>
      <c r="G8" s="13"/>
      <c r="H8" s="13"/>
      <c r="I8" s="13"/>
      <c r="J8" s="13"/>
      <c r="K8" s="13"/>
      <c r="L8" s="13"/>
      <c r="M8" s="13"/>
      <c r="N8" s="13"/>
      <c r="O8" s="13"/>
      <c r="P8" s="13"/>
      <c r="Q8" s="13"/>
      <c r="R8" s="13"/>
      <c r="S8" s="13"/>
      <c r="T8" s="13"/>
      <c r="U8" s="13"/>
      <c r="V8" s="13"/>
      <c r="W8" s="13"/>
      <c r="X8" s="13"/>
    </row>
    <row r="9" spans="1:24" ht="12.75" customHeight="1" x14ac:dyDescent="0.25">
      <c r="A9" s="89" t="s">
        <v>177</v>
      </c>
      <c r="B9" s="76">
        <f>'8-4 yr Budget-detail'!B9</f>
        <v>0</v>
      </c>
      <c r="C9" s="76">
        <f>'8-4 yr Budget-detail'!C9</f>
        <v>0</v>
      </c>
      <c r="D9" s="76">
        <f>'8-4 yr Budget-detail'!D9</f>
        <v>0</v>
      </c>
      <c r="E9" s="76">
        <f>'8-4 yr Budget-detail'!E9</f>
        <v>0</v>
      </c>
      <c r="F9" s="82"/>
      <c r="G9" s="13"/>
      <c r="H9" s="13"/>
      <c r="I9" s="13"/>
      <c r="J9" s="13"/>
      <c r="K9" s="13"/>
      <c r="L9" s="13"/>
      <c r="M9" s="13"/>
      <c r="N9" s="13"/>
      <c r="O9" s="13"/>
      <c r="P9" s="13"/>
      <c r="Q9" s="13"/>
      <c r="R9" s="13"/>
      <c r="S9" s="13"/>
      <c r="T9" s="13"/>
      <c r="U9" s="13"/>
      <c r="V9" s="13"/>
      <c r="W9" s="13"/>
      <c r="X9" s="13"/>
    </row>
    <row r="10" spans="1:24" ht="12.75" customHeight="1" x14ac:dyDescent="0.25">
      <c r="A10" s="89" t="s">
        <v>178</v>
      </c>
      <c r="B10" s="75">
        <f>SUM('8-4 yr Budget-detail'!B15:B21)</f>
        <v>500</v>
      </c>
      <c r="C10" s="75">
        <f>SUM('8-4 yr Budget-detail'!C15:C21)</f>
        <v>500</v>
      </c>
      <c r="D10" s="75">
        <f>SUM('8-4 yr Budget-detail'!D15:D21)</f>
        <v>500</v>
      </c>
      <c r="E10" s="75">
        <f>SUM('8-4 yr Budget-detail'!E15:E21)</f>
        <v>500</v>
      </c>
      <c r="F10" s="82"/>
      <c r="G10" s="13"/>
      <c r="H10" s="13"/>
      <c r="I10" s="13"/>
      <c r="J10" s="13"/>
      <c r="K10" s="13"/>
      <c r="L10" s="13"/>
      <c r="M10" s="13"/>
      <c r="N10" s="13"/>
      <c r="O10" s="13"/>
      <c r="P10" s="13"/>
      <c r="Q10" s="13"/>
      <c r="R10" s="13"/>
      <c r="S10" s="13"/>
      <c r="T10" s="13"/>
      <c r="U10" s="13"/>
      <c r="V10" s="13"/>
      <c r="W10" s="13"/>
      <c r="X10" s="13"/>
    </row>
    <row r="11" spans="1:24" ht="12.75" customHeight="1" x14ac:dyDescent="0.25">
      <c r="A11" s="89" t="s">
        <v>179</v>
      </c>
      <c r="B11" s="76">
        <f>SUM('8-4 yr Budget-detail'!B22:B27)</f>
        <v>1500</v>
      </c>
      <c r="C11" s="76">
        <f>SUM('8-4 yr Budget-detail'!C22:C27)</f>
        <v>1500</v>
      </c>
      <c r="D11" s="76">
        <f>SUM('8-4 yr Budget-detail'!D22:D27)</f>
        <v>1500</v>
      </c>
      <c r="E11" s="76">
        <f>SUM('8-4 yr Budget-detail'!E22:E27)</f>
        <v>1500</v>
      </c>
      <c r="F11" s="82"/>
      <c r="G11" s="13"/>
      <c r="H11" s="13"/>
      <c r="I11" s="13"/>
      <c r="J11" s="13"/>
      <c r="K11" s="13"/>
      <c r="L11" s="13"/>
      <c r="M11" s="13"/>
      <c r="N11" s="13"/>
      <c r="O11" s="13"/>
      <c r="P11" s="13"/>
      <c r="Q11" s="13"/>
      <c r="R11" s="13"/>
      <c r="S11" s="13"/>
      <c r="T11" s="13"/>
      <c r="U11" s="13"/>
      <c r="V11" s="13"/>
      <c r="W11" s="13"/>
      <c r="X11" s="13"/>
    </row>
    <row r="12" spans="1:24" ht="12.75" customHeight="1" x14ac:dyDescent="0.25">
      <c r="A12" s="89" t="s">
        <v>180</v>
      </c>
      <c r="B12" s="76">
        <f>'8-4 yr Budget-detail'!B8+'8-4 yr Budget-detail'!B14</f>
        <v>0</v>
      </c>
      <c r="C12" s="76">
        <f>'8-4 yr Budget-detail'!C8+'8-4 yr Budget-detail'!C14</f>
        <v>0</v>
      </c>
      <c r="D12" s="76">
        <f>'8-4 yr Budget-detail'!D8+'8-4 yr Budget-detail'!D14</f>
        <v>0</v>
      </c>
      <c r="E12" s="76">
        <f>'8-4 yr Budget-detail'!E8+'8-4 yr Budget-detail'!E14</f>
        <v>0</v>
      </c>
      <c r="F12" s="82"/>
      <c r="G12" s="13"/>
      <c r="H12" s="13"/>
      <c r="I12" s="13"/>
      <c r="J12" s="13"/>
      <c r="K12" s="13"/>
      <c r="L12" s="13"/>
      <c r="M12" s="13"/>
      <c r="N12" s="13"/>
      <c r="O12" s="13"/>
      <c r="P12" s="13"/>
      <c r="Q12" s="13"/>
      <c r="R12" s="13"/>
      <c r="S12" s="13"/>
      <c r="T12" s="13"/>
      <c r="U12" s="13"/>
      <c r="V12" s="13"/>
      <c r="W12" s="13"/>
      <c r="X12" s="13"/>
    </row>
    <row r="13" spans="1:24" ht="12.75" customHeight="1" x14ac:dyDescent="0.25">
      <c r="A13" s="89" t="s">
        <v>181</v>
      </c>
      <c r="B13" s="75">
        <f>'8-4 yr Budget-detail'!B10</f>
        <v>0</v>
      </c>
      <c r="C13" s="75">
        <f>'8-4 yr Budget-detail'!C10</f>
        <v>0</v>
      </c>
      <c r="D13" s="75">
        <f>'8-4 yr Budget-detail'!D10</f>
        <v>0</v>
      </c>
      <c r="E13" s="75">
        <f>'8-4 yr Budget-detail'!E10</f>
        <v>0</v>
      </c>
      <c r="F13" s="82"/>
      <c r="G13" s="13"/>
      <c r="H13" s="13"/>
      <c r="I13" s="13"/>
      <c r="J13" s="13"/>
      <c r="K13" s="13"/>
      <c r="L13" s="13"/>
      <c r="M13" s="13"/>
      <c r="N13" s="13"/>
      <c r="O13" s="13"/>
      <c r="P13" s="13"/>
      <c r="Q13" s="13"/>
      <c r="R13" s="13"/>
      <c r="S13" s="13"/>
      <c r="T13" s="13"/>
      <c r="U13" s="13"/>
      <c r="V13" s="13"/>
      <c r="W13" s="13"/>
      <c r="X13" s="13"/>
    </row>
    <row r="14" spans="1:24" ht="12.75" customHeight="1" x14ac:dyDescent="0.25">
      <c r="A14" s="89" t="s">
        <v>182</v>
      </c>
      <c r="B14" s="90">
        <f>'8-4 yr Budget-detail'!B11+'8-4 yr Budget-detail'!B12+'8-4 yr Budget-detail'!B13</f>
        <v>0</v>
      </c>
      <c r="C14" s="90">
        <f>'8-4 yr Budget-detail'!C11+'8-4 yr Budget-detail'!C12+'8-4 yr Budget-detail'!C13</f>
        <v>0</v>
      </c>
      <c r="D14" s="90">
        <f>'8-4 yr Budget-detail'!D11+'8-4 yr Budget-detail'!D12+'8-4 yr Budget-detail'!D13</f>
        <v>0</v>
      </c>
      <c r="E14" s="90">
        <f>'8-4 yr Budget-detail'!E11+'8-4 yr Budget-detail'!E12+'8-4 yr Budget-detail'!E13</f>
        <v>0</v>
      </c>
      <c r="F14" s="82"/>
      <c r="G14" s="13"/>
      <c r="H14" s="13"/>
      <c r="I14" s="13"/>
      <c r="J14" s="13"/>
      <c r="K14" s="13"/>
      <c r="L14" s="13"/>
      <c r="M14" s="13"/>
      <c r="N14" s="13"/>
      <c r="O14" s="13"/>
      <c r="P14" s="13"/>
      <c r="Q14" s="13"/>
      <c r="R14" s="13"/>
      <c r="S14" s="13"/>
      <c r="T14" s="13"/>
      <c r="U14" s="13"/>
      <c r="V14" s="13"/>
      <c r="W14" s="13"/>
      <c r="X14" s="13"/>
    </row>
    <row r="15" spans="1:24" ht="12.75" customHeight="1" x14ac:dyDescent="0.3">
      <c r="A15" s="91" t="s">
        <v>121</v>
      </c>
      <c r="B15" s="77">
        <f>SUM(B7:B14)</f>
        <v>2000</v>
      </c>
      <c r="C15" s="92">
        <f>SUM(C7:C14)</f>
        <v>2000</v>
      </c>
      <c r="D15" s="92">
        <f>SUM(D7:D14)</f>
        <v>2000</v>
      </c>
      <c r="E15" s="92">
        <f>SUM(E7:E14)</f>
        <v>2000</v>
      </c>
      <c r="F15" s="82"/>
      <c r="G15" s="13"/>
      <c r="H15" s="13"/>
      <c r="I15" s="13"/>
      <c r="J15" s="13"/>
      <c r="K15" s="13"/>
      <c r="L15" s="13"/>
      <c r="M15" s="13"/>
      <c r="N15" s="13"/>
      <c r="O15" s="13"/>
      <c r="P15" s="13"/>
      <c r="Q15" s="13"/>
      <c r="R15" s="13"/>
      <c r="S15" s="13"/>
      <c r="T15" s="13"/>
      <c r="U15" s="13"/>
      <c r="V15" s="13"/>
      <c r="W15" s="13"/>
      <c r="X15" s="13"/>
    </row>
    <row r="16" spans="1:24" ht="6" customHeight="1" x14ac:dyDescent="0.25">
      <c r="A16" s="93"/>
      <c r="B16" s="76"/>
      <c r="C16" s="75"/>
      <c r="D16" s="75"/>
      <c r="E16" s="75"/>
      <c r="F16" s="82"/>
      <c r="G16" s="13"/>
      <c r="H16" s="13"/>
      <c r="I16" s="13"/>
      <c r="J16" s="13"/>
      <c r="K16" s="13"/>
      <c r="L16" s="13"/>
      <c r="M16" s="13"/>
      <c r="N16" s="13"/>
      <c r="O16" s="13"/>
      <c r="P16" s="13"/>
      <c r="Q16" s="13"/>
      <c r="R16" s="13"/>
      <c r="S16" s="13"/>
      <c r="T16" s="13"/>
      <c r="U16" s="13"/>
      <c r="V16" s="13"/>
      <c r="W16" s="13"/>
      <c r="X16" s="13"/>
    </row>
    <row r="17" spans="1:24" ht="12.75" customHeight="1" x14ac:dyDescent="0.3">
      <c r="A17" s="91" t="s">
        <v>64</v>
      </c>
      <c r="B17" s="76"/>
      <c r="C17" s="75"/>
      <c r="D17" s="75"/>
      <c r="E17" s="75"/>
      <c r="F17" s="82"/>
      <c r="G17" s="13"/>
      <c r="H17" s="13"/>
      <c r="I17" s="13"/>
      <c r="J17" s="13"/>
      <c r="K17" s="13"/>
      <c r="L17" s="13"/>
      <c r="M17" s="13"/>
      <c r="N17" s="13"/>
      <c r="O17" s="13"/>
      <c r="P17" s="13"/>
      <c r="Q17" s="13"/>
      <c r="R17" s="13"/>
      <c r="S17" s="13"/>
      <c r="T17" s="13"/>
      <c r="U17" s="13"/>
      <c r="V17" s="13"/>
      <c r="W17" s="13"/>
      <c r="X17" s="13"/>
    </row>
    <row r="18" spans="1:24" ht="12.75" customHeight="1" x14ac:dyDescent="0.25">
      <c r="A18" s="89" t="s">
        <v>183</v>
      </c>
      <c r="B18" s="76">
        <f>SUM('8-4 yr Budget-detail'!B33:B40)</f>
        <v>722160</v>
      </c>
      <c r="C18" s="76">
        <f>SUM('8-4 yr Budget-detail'!C33:C40)</f>
        <v>722160</v>
      </c>
      <c r="D18" s="76">
        <f>SUM('8-4 yr Budget-detail'!D33:D40)</f>
        <v>991440</v>
      </c>
      <c r="E18" s="76">
        <f>SUM('8-4 yr Budget-detail'!E33:E40)</f>
        <v>1260720</v>
      </c>
      <c r="F18" s="82"/>
      <c r="G18" s="13"/>
      <c r="H18" s="13"/>
      <c r="I18" s="13"/>
      <c r="J18" s="13"/>
      <c r="K18" s="13"/>
      <c r="L18" s="13"/>
      <c r="M18" s="13"/>
      <c r="N18" s="13"/>
      <c r="O18" s="13"/>
      <c r="P18" s="13"/>
      <c r="Q18" s="13"/>
      <c r="R18" s="13"/>
      <c r="S18" s="13"/>
      <c r="T18" s="13"/>
      <c r="U18" s="13"/>
      <c r="V18" s="13"/>
      <c r="W18" s="13"/>
      <c r="X18" s="13"/>
    </row>
    <row r="19" spans="1:24" ht="12.75" customHeight="1" x14ac:dyDescent="0.25">
      <c r="A19" s="89" t="s">
        <v>184</v>
      </c>
      <c r="B19" s="76">
        <f>SUM('8-4 yr Budget-detail'!B61:B62)</f>
        <v>0</v>
      </c>
      <c r="C19" s="76">
        <f>SUM('8-4 yr Budget-detail'!C61:C62)</f>
        <v>0</v>
      </c>
      <c r="D19" s="76">
        <f>SUM('8-4 yr Budget-detail'!D61:D62)</f>
        <v>0</v>
      </c>
      <c r="E19" s="76">
        <f>SUM('8-4 yr Budget-detail'!E61:E62)</f>
        <v>0</v>
      </c>
      <c r="F19" s="82"/>
      <c r="G19" s="13"/>
      <c r="H19" s="13"/>
      <c r="I19" s="13"/>
      <c r="J19" s="13"/>
      <c r="K19" s="13"/>
      <c r="L19" s="13"/>
      <c r="M19" s="13"/>
      <c r="N19" s="13"/>
      <c r="O19" s="13"/>
      <c r="P19" s="13"/>
      <c r="Q19" s="13"/>
      <c r="R19" s="13"/>
      <c r="S19" s="13"/>
      <c r="T19" s="13"/>
      <c r="U19" s="13"/>
      <c r="V19" s="13"/>
      <c r="W19" s="13"/>
      <c r="X19" s="13"/>
    </row>
    <row r="20" spans="1:24" ht="12.75" customHeight="1" x14ac:dyDescent="0.25">
      <c r="A20" s="89" t="s">
        <v>185</v>
      </c>
      <c r="B20" s="76">
        <f>SUM('8-4 yr Budget-detail'!B41:B48)+'8-4 yr Budget-detail'!B53+SUM('8-4 yr Budget-detail'!B54:B60)</f>
        <v>21570</v>
      </c>
      <c r="C20" s="76">
        <f>SUM('8-4 yr Budget-detail'!C41:C48)+'8-4 yr Budget-detail'!C53+SUM('8-4 yr Budget-detail'!C54:C60)</f>
        <v>21570</v>
      </c>
      <c r="D20" s="76">
        <f>SUM('8-4 yr Budget-detail'!D41:D48)+'8-4 yr Budget-detail'!D53+SUM('8-4 yr Budget-detail'!D54:D60)</f>
        <v>26630</v>
      </c>
      <c r="E20" s="76">
        <f>SUM('8-4 yr Budget-detail'!E41:E48)+'8-4 yr Budget-detail'!E53+SUM('8-4 yr Budget-detail'!E54:E60)</f>
        <v>31690</v>
      </c>
      <c r="F20" s="82"/>
      <c r="G20" s="13"/>
      <c r="H20" s="13"/>
      <c r="I20" s="13"/>
      <c r="J20" s="13"/>
      <c r="K20" s="13"/>
      <c r="L20" s="13"/>
      <c r="M20" s="13"/>
      <c r="N20" s="13"/>
      <c r="O20" s="13"/>
      <c r="P20" s="13"/>
      <c r="Q20" s="13"/>
      <c r="R20" s="13"/>
      <c r="S20" s="13"/>
      <c r="T20" s="13"/>
      <c r="U20" s="13"/>
      <c r="V20" s="13"/>
      <c r="W20" s="13"/>
      <c r="X20" s="13"/>
    </row>
    <row r="21" spans="1:24" ht="12.75" customHeight="1" x14ac:dyDescent="0.25">
      <c r="A21" s="89" t="s">
        <v>186</v>
      </c>
      <c r="B21" s="76">
        <f>SUM('8-4 yr Budget-detail'!B49:B52)+'8-4 yr Budget-detail'!B68-B22</f>
        <v>0</v>
      </c>
      <c r="C21" s="76">
        <f>SUM('8-4 yr Budget-detail'!C49:C52)+'8-4 yr Budget-detail'!C68-C22</f>
        <v>0</v>
      </c>
      <c r="D21" s="76">
        <f>SUM('8-4 yr Budget-detail'!D49:D52)+'8-4 yr Budget-detail'!D68-D22</f>
        <v>0</v>
      </c>
      <c r="E21" s="76">
        <f>SUM('8-4 yr Budget-detail'!E49:E52)+'8-4 yr Budget-detail'!E68-E22</f>
        <v>0</v>
      </c>
      <c r="F21" s="82"/>
      <c r="G21" s="13"/>
      <c r="H21" s="13"/>
      <c r="I21" s="13"/>
      <c r="J21" s="13"/>
      <c r="K21" s="13"/>
      <c r="L21" s="13"/>
      <c r="M21" s="13"/>
      <c r="N21" s="13"/>
      <c r="O21" s="13"/>
      <c r="P21" s="13"/>
      <c r="Q21" s="13"/>
      <c r="R21" s="13"/>
      <c r="S21" s="13"/>
      <c r="T21" s="13"/>
      <c r="U21" s="13"/>
      <c r="V21" s="13"/>
      <c r="W21" s="13"/>
      <c r="X21" s="13"/>
    </row>
    <row r="22" spans="1:24" ht="12.75" customHeight="1" x14ac:dyDescent="0.25">
      <c r="A22" s="89" t="s">
        <v>187</v>
      </c>
      <c r="B22" s="76">
        <f>'8-4 yr Budget-detail'!B52</f>
        <v>0</v>
      </c>
      <c r="C22" s="76">
        <f>'8-4 yr Budget-detail'!C52</f>
        <v>0</v>
      </c>
      <c r="D22" s="76">
        <f>'8-4 yr Budget-detail'!D52</f>
        <v>0</v>
      </c>
      <c r="E22" s="76">
        <f>'8-4 yr Budget-detail'!E52</f>
        <v>0</v>
      </c>
      <c r="F22" s="82"/>
      <c r="G22" s="13"/>
      <c r="H22" s="13"/>
      <c r="I22" s="13"/>
      <c r="J22" s="13"/>
      <c r="K22" s="13"/>
      <c r="L22" s="13"/>
      <c r="M22" s="13"/>
      <c r="N22" s="13"/>
      <c r="O22" s="13"/>
      <c r="P22" s="13"/>
      <c r="Q22" s="13"/>
      <c r="R22" s="13"/>
      <c r="S22" s="13"/>
      <c r="T22" s="13"/>
      <c r="U22" s="13"/>
      <c r="V22" s="13"/>
      <c r="W22" s="13"/>
      <c r="X22" s="13"/>
    </row>
    <row r="23" spans="1:24" ht="12.75" customHeight="1" x14ac:dyDescent="0.25">
      <c r="A23" s="89" t="s">
        <v>188</v>
      </c>
      <c r="B23" s="76">
        <f>'8-4 yr Budget-detail'!B73</f>
        <v>0</v>
      </c>
      <c r="C23" s="76">
        <f>'8-4 yr Budget-detail'!C73</f>
        <v>0</v>
      </c>
      <c r="D23" s="76">
        <f>'8-4 yr Budget-detail'!D73</f>
        <v>0</v>
      </c>
      <c r="E23" s="76">
        <f>'8-4 yr Budget-detail'!E73</f>
        <v>0</v>
      </c>
      <c r="F23" s="82"/>
      <c r="G23" s="13"/>
      <c r="H23" s="13"/>
      <c r="I23" s="13"/>
      <c r="J23" s="13"/>
      <c r="K23" s="13"/>
      <c r="L23" s="13"/>
      <c r="M23" s="13"/>
      <c r="N23" s="13"/>
      <c r="O23" s="13"/>
      <c r="P23" s="13"/>
      <c r="Q23" s="13"/>
      <c r="R23" s="13"/>
      <c r="S23" s="13"/>
      <c r="T23" s="13"/>
      <c r="U23" s="13"/>
      <c r="V23" s="13"/>
      <c r="W23" s="13"/>
      <c r="X23" s="13"/>
    </row>
    <row r="24" spans="1:24" ht="12.75" customHeight="1" x14ac:dyDescent="0.25">
      <c r="A24" s="89" t="s">
        <v>189</v>
      </c>
      <c r="B24" s="76">
        <f>SUM('8-4 yr Budget-detail'!B63:B65)</f>
        <v>0</v>
      </c>
      <c r="C24" s="76">
        <f>SUM('8-4 yr Budget-detail'!C63:C65)</f>
        <v>0</v>
      </c>
      <c r="D24" s="76">
        <f>SUM('8-4 yr Budget-detail'!D63:D65)</f>
        <v>0</v>
      </c>
      <c r="E24" s="76">
        <f>SUM('8-4 yr Budget-detail'!E63:E65)</f>
        <v>0</v>
      </c>
      <c r="F24" s="82"/>
      <c r="G24" s="13"/>
      <c r="H24" s="13"/>
      <c r="I24" s="13"/>
      <c r="J24" s="13"/>
      <c r="K24" s="13"/>
      <c r="L24" s="13"/>
      <c r="M24" s="13"/>
      <c r="N24" s="13"/>
      <c r="O24" s="13"/>
      <c r="P24" s="13"/>
      <c r="Q24" s="13"/>
      <c r="R24" s="13"/>
      <c r="S24" s="13"/>
      <c r="T24" s="13"/>
      <c r="U24" s="13"/>
      <c r="V24" s="13"/>
      <c r="W24" s="13"/>
      <c r="X24" s="13"/>
    </row>
    <row r="25" spans="1:24" ht="12.75" customHeight="1" x14ac:dyDescent="0.25">
      <c r="A25" s="89" t="s">
        <v>190</v>
      </c>
      <c r="B25" s="76">
        <f>SUM('8-4 yr Budget-detail'!B66:B67)</f>
        <v>0</v>
      </c>
      <c r="C25" s="76">
        <f>SUM('8-4 yr Budget-detail'!C66:C67)</f>
        <v>0</v>
      </c>
      <c r="D25" s="76">
        <f>SUM('8-4 yr Budget-detail'!D66:D67)</f>
        <v>0</v>
      </c>
      <c r="E25" s="76">
        <f>SUM('8-4 yr Budget-detail'!E66:E67)</f>
        <v>0</v>
      </c>
      <c r="F25" s="82"/>
      <c r="G25" s="13"/>
      <c r="H25" s="13"/>
      <c r="I25" s="13"/>
      <c r="J25" s="13"/>
      <c r="K25" s="13"/>
      <c r="L25" s="13"/>
      <c r="M25" s="13"/>
      <c r="N25" s="13"/>
      <c r="O25" s="13"/>
      <c r="P25" s="13"/>
      <c r="Q25" s="13"/>
      <c r="R25" s="13"/>
      <c r="S25" s="13"/>
      <c r="T25" s="13"/>
      <c r="U25" s="13"/>
      <c r="V25" s="13"/>
      <c r="W25" s="13"/>
      <c r="X25" s="13"/>
    </row>
    <row r="26" spans="1:24" ht="12.75" customHeight="1" x14ac:dyDescent="0.25">
      <c r="A26" s="89" t="s">
        <v>191</v>
      </c>
      <c r="B26" s="76">
        <f>SUM('8-4 yr Budget-detail'!B70)</f>
        <v>0</v>
      </c>
      <c r="C26" s="76">
        <f>SUM('8-4 yr Budget-detail'!C70)</f>
        <v>0</v>
      </c>
      <c r="D26" s="76">
        <f>SUM('8-4 yr Budget-detail'!D70)</f>
        <v>0</v>
      </c>
      <c r="E26" s="76">
        <f>SUM('8-4 yr Budget-detail'!E70)</f>
        <v>0</v>
      </c>
      <c r="F26" s="82"/>
      <c r="G26" s="13"/>
      <c r="H26" s="13"/>
      <c r="I26" s="13"/>
      <c r="J26" s="13"/>
      <c r="K26" s="13"/>
      <c r="L26" s="13"/>
      <c r="M26" s="13"/>
      <c r="N26" s="13"/>
      <c r="O26" s="13"/>
      <c r="P26" s="13"/>
      <c r="Q26" s="13"/>
      <c r="R26" s="13"/>
      <c r="S26" s="13"/>
      <c r="T26" s="13"/>
      <c r="U26" s="13"/>
      <c r="V26" s="13"/>
      <c r="W26" s="13"/>
      <c r="X26" s="13"/>
    </row>
    <row r="27" spans="1:24" ht="12.75" customHeight="1" x14ac:dyDescent="0.25">
      <c r="A27" s="89" t="s">
        <v>192</v>
      </c>
      <c r="B27" s="76">
        <f>SUM('8-4 yr Budget-detail'!B69)</f>
        <v>0</v>
      </c>
      <c r="C27" s="76">
        <f>SUM('8-4 yr Budget-detail'!C69)</f>
        <v>0</v>
      </c>
      <c r="D27" s="76">
        <f>SUM('8-4 yr Budget-detail'!D69)</f>
        <v>0</v>
      </c>
      <c r="E27" s="76">
        <f>SUM('8-4 yr Budget-detail'!E69)</f>
        <v>0</v>
      </c>
      <c r="F27" s="82"/>
      <c r="G27" s="13"/>
      <c r="H27" s="13"/>
      <c r="I27" s="13"/>
      <c r="J27" s="13"/>
      <c r="K27" s="13"/>
      <c r="L27" s="13"/>
      <c r="M27" s="13"/>
      <c r="N27" s="13"/>
      <c r="O27" s="13"/>
      <c r="P27" s="13"/>
      <c r="Q27" s="13"/>
      <c r="R27" s="13"/>
      <c r="S27" s="13"/>
      <c r="T27" s="13"/>
      <c r="U27" s="13"/>
      <c r="V27" s="13"/>
      <c r="W27" s="13"/>
      <c r="X27" s="13"/>
    </row>
    <row r="28" spans="1:24" ht="12.75" customHeight="1" x14ac:dyDescent="0.25">
      <c r="A28" s="89" t="s">
        <v>193</v>
      </c>
      <c r="B28" s="76">
        <f>'8-4 yr Budget-detail'!B72</f>
        <v>37186.5</v>
      </c>
      <c r="C28" s="76">
        <f>'8-4 yr Budget-detail'!C72</f>
        <v>37186.5</v>
      </c>
      <c r="D28" s="76">
        <f>'8-4 yr Budget-detail'!D72</f>
        <v>50903.5</v>
      </c>
      <c r="E28" s="76">
        <f>'8-4 yr Budget-detail'!E72</f>
        <v>64620.5</v>
      </c>
      <c r="F28" s="82"/>
      <c r="G28" s="13"/>
      <c r="H28" s="13"/>
      <c r="I28" s="13"/>
      <c r="J28" s="13"/>
      <c r="K28" s="13"/>
      <c r="L28" s="13"/>
      <c r="M28" s="13"/>
      <c r="N28" s="13"/>
      <c r="O28" s="13"/>
      <c r="P28" s="13"/>
      <c r="Q28" s="13"/>
      <c r="R28" s="13"/>
      <c r="S28" s="13"/>
      <c r="T28" s="13"/>
      <c r="U28" s="13"/>
      <c r="V28" s="13"/>
      <c r="W28" s="13"/>
      <c r="X28" s="13"/>
    </row>
    <row r="29" spans="1:24" ht="12.75" customHeight="1" x14ac:dyDescent="0.25">
      <c r="A29" s="89" t="s">
        <v>194</v>
      </c>
      <c r="B29" s="76">
        <f>'8-4 yr Budget-detail'!B71+'8-4 yr Budget-detail'!B74</f>
        <v>0</v>
      </c>
      <c r="C29" s="76">
        <f>'8-4 yr Budget-detail'!C71+'8-4 yr Budget-detail'!C74</f>
        <v>0</v>
      </c>
      <c r="D29" s="76">
        <f>'8-4 yr Budget-detail'!D71+'8-4 yr Budget-detail'!D74</f>
        <v>0</v>
      </c>
      <c r="E29" s="76">
        <f>'8-4 yr Budget-detail'!E71+'8-4 yr Budget-detail'!E74</f>
        <v>0</v>
      </c>
      <c r="F29" s="82"/>
      <c r="G29" s="13"/>
      <c r="H29" s="13"/>
      <c r="I29" s="13"/>
      <c r="J29" s="13"/>
      <c r="K29" s="13"/>
      <c r="L29" s="13"/>
      <c r="M29" s="13"/>
      <c r="N29" s="13"/>
      <c r="O29" s="13"/>
      <c r="P29" s="13"/>
      <c r="Q29" s="13"/>
      <c r="R29" s="13"/>
      <c r="S29" s="13"/>
      <c r="T29" s="13"/>
      <c r="U29" s="13"/>
      <c r="V29" s="13"/>
      <c r="W29" s="13"/>
      <c r="X29" s="13"/>
    </row>
    <row r="30" spans="1:24" ht="12.75" customHeight="1" x14ac:dyDescent="0.3">
      <c r="A30" s="91" t="s">
        <v>164</v>
      </c>
      <c r="B30" s="94">
        <f>SUM(B18:B29)</f>
        <v>780916.5</v>
      </c>
      <c r="C30" s="95">
        <f>SUM(C18:C29)</f>
        <v>780916.5</v>
      </c>
      <c r="D30" s="95">
        <f>SUM(D18:D29)</f>
        <v>1068973.5</v>
      </c>
      <c r="E30" s="95">
        <f>SUM(E18:E29)</f>
        <v>1357030.5</v>
      </c>
      <c r="F30" s="82"/>
      <c r="G30" s="13"/>
      <c r="H30" s="13"/>
      <c r="I30" s="13"/>
      <c r="J30" s="13"/>
      <c r="K30" s="13"/>
      <c r="L30" s="13"/>
      <c r="M30" s="13"/>
      <c r="N30" s="13"/>
      <c r="O30" s="13"/>
      <c r="P30" s="13"/>
      <c r="Q30" s="13"/>
      <c r="R30" s="13"/>
      <c r="S30" s="13"/>
      <c r="T30" s="13"/>
      <c r="U30" s="13"/>
      <c r="V30" s="13"/>
      <c r="W30" s="13"/>
      <c r="X30" s="13"/>
    </row>
    <row r="31" spans="1:24" ht="13.5" customHeight="1" x14ac:dyDescent="0.3">
      <c r="A31" s="91" t="s">
        <v>165</v>
      </c>
      <c r="B31" s="76">
        <f>B15-B30</f>
        <v>-778916.5</v>
      </c>
      <c r="C31" s="75">
        <f>C15-C30</f>
        <v>-778916.5</v>
      </c>
      <c r="D31" s="75">
        <f>D15-D30</f>
        <v>-1066973.5</v>
      </c>
      <c r="E31" s="75">
        <f>E15-E30</f>
        <v>-1355030.5</v>
      </c>
      <c r="F31" s="82"/>
      <c r="G31" s="13"/>
      <c r="H31" s="13"/>
      <c r="I31" s="13"/>
      <c r="J31" s="13"/>
      <c r="K31" s="13"/>
      <c r="L31" s="13"/>
      <c r="M31" s="13"/>
      <c r="N31" s="13"/>
      <c r="O31" s="13"/>
      <c r="P31" s="13"/>
      <c r="Q31" s="13"/>
      <c r="R31" s="13"/>
      <c r="S31" s="13"/>
      <c r="T31" s="13"/>
      <c r="U31" s="13"/>
      <c r="V31" s="13"/>
      <c r="W31" s="13"/>
      <c r="X31" s="13"/>
    </row>
    <row r="32" spans="1:24" ht="6.75" customHeight="1" x14ac:dyDescent="0.25">
      <c r="A32" s="93"/>
      <c r="B32" s="76"/>
      <c r="C32" s="75"/>
      <c r="D32" s="75"/>
      <c r="E32" s="75"/>
      <c r="F32" s="82"/>
      <c r="G32" s="13"/>
      <c r="H32" s="13"/>
      <c r="I32" s="13"/>
      <c r="J32" s="13"/>
      <c r="K32" s="13"/>
      <c r="L32" s="13"/>
      <c r="M32" s="13"/>
      <c r="N32" s="13"/>
      <c r="O32" s="13"/>
      <c r="P32" s="13"/>
      <c r="Q32" s="13"/>
      <c r="R32" s="13"/>
      <c r="S32" s="13"/>
      <c r="T32" s="13"/>
      <c r="U32" s="13"/>
      <c r="V32" s="13"/>
      <c r="W32" s="13"/>
      <c r="X32" s="13"/>
    </row>
    <row r="33" spans="1:24" ht="13.5" customHeight="1" x14ac:dyDescent="0.3">
      <c r="A33" s="91" t="s">
        <v>166</v>
      </c>
      <c r="B33" s="76">
        <f>'4-Current Year'!E79</f>
        <v>0</v>
      </c>
      <c r="C33" s="75">
        <f>'5-Year 1'!E79</f>
        <v>0</v>
      </c>
      <c r="D33" s="76">
        <f>'6-Year 2'!E79</f>
        <v>0</v>
      </c>
      <c r="E33" s="76">
        <f>'7-Year 3'!E79</f>
        <v>0</v>
      </c>
      <c r="F33" s="82"/>
      <c r="G33" s="13"/>
      <c r="H33" s="13"/>
      <c r="I33" s="13"/>
      <c r="J33" s="13"/>
      <c r="K33" s="13"/>
      <c r="L33" s="13"/>
      <c r="M33" s="13"/>
      <c r="N33" s="13"/>
      <c r="O33" s="13"/>
      <c r="P33" s="13"/>
      <c r="Q33" s="13"/>
      <c r="R33" s="13"/>
      <c r="S33" s="13"/>
      <c r="T33" s="13"/>
      <c r="U33" s="13"/>
      <c r="V33" s="13"/>
      <c r="W33" s="13"/>
      <c r="X33" s="13"/>
    </row>
    <row r="34" spans="1:24" ht="13.5" customHeight="1" x14ac:dyDescent="0.25">
      <c r="A34" s="96"/>
      <c r="B34" s="75"/>
      <c r="C34" s="75"/>
      <c r="D34" s="76"/>
      <c r="E34" s="76"/>
      <c r="F34" s="82"/>
      <c r="G34" s="13"/>
      <c r="H34" s="13"/>
      <c r="I34" s="13"/>
      <c r="J34" s="13"/>
      <c r="K34" s="13"/>
      <c r="L34" s="13"/>
      <c r="M34" s="13"/>
      <c r="N34" s="13"/>
      <c r="O34" s="13"/>
      <c r="P34" s="13"/>
      <c r="Q34" s="13"/>
      <c r="R34" s="13"/>
      <c r="S34" s="13"/>
      <c r="T34" s="13"/>
      <c r="U34" s="13"/>
      <c r="V34" s="13"/>
      <c r="W34" s="13"/>
      <c r="X34" s="13"/>
    </row>
    <row r="35" spans="1:24" ht="13.5" hidden="1" customHeight="1" x14ac:dyDescent="0.25">
      <c r="A35" s="96"/>
      <c r="B35" s="90"/>
      <c r="C35" s="90"/>
      <c r="D35" s="90"/>
      <c r="E35" s="90"/>
      <c r="F35" s="82"/>
      <c r="G35" s="13"/>
      <c r="H35" s="13"/>
      <c r="I35" s="13"/>
      <c r="J35" s="13"/>
      <c r="K35" s="13"/>
      <c r="L35" s="13"/>
      <c r="M35" s="13"/>
      <c r="N35" s="13"/>
      <c r="O35" s="13"/>
      <c r="P35" s="13"/>
      <c r="Q35" s="13"/>
      <c r="R35" s="13"/>
      <c r="S35" s="13"/>
      <c r="T35" s="13"/>
      <c r="U35" s="13"/>
      <c r="V35" s="13"/>
      <c r="W35" s="13"/>
      <c r="X35" s="13"/>
    </row>
    <row r="36" spans="1:24" ht="12.75" customHeight="1" x14ac:dyDescent="0.3">
      <c r="A36" s="97" t="s">
        <v>167</v>
      </c>
      <c r="B36" s="98">
        <f>B31+B33</f>
        <v>-778916.5</v>
      </c>
      <c r="C36" s="98">
        <f>C31+C33</f>
        <v>-778916.5</v>
      </c>
      <c r="D36" s="98">
        <f>D31+D33</f>
        <v>-1066973.5</v>
      </c>
      <c r="E36" s="98">
        <f>E31+E33</f>
        <v>-1355030.5</v>
      </c>
      <c r="F36" s="82"/>
      <c r="G36" s="13"/>
      <c r="H36" s="13"/>
      <c r="I36" s="13"/>
      <c r="J36" s="13"/>
      <c r="K36" s="13"/>
      <c r="L36" s="13"/>
      <c r="M36" s="13"/>
      <c r="N36" s="13"/>
      <c r="O36" s="13"/>
      <c r="P36" s="13"/>
      <c r="Q36" s="13"/>
      <c r="R36" s="13"/>
      <c r="S36" s="13"/>
      <c r="T36" s="13"/>
      <c r="U36" s="13"/>
      <c r="V36" s="13"/>
      <c r="W36" s="13"/>
      <c r="X36" s="13"/>
    </row>
    <row r="37" spans="1:24" ht="12.75" customHeight="1" x14ac:dyDescent="0.3">
      <c r="A37" s="97"/>
      <c r="B37" s="99"/>
      <c r="C37" s="99"/>
      <c r="D37" s="99"/>
      <c r="E37" s="99"/>
      <c r="F37" s="82"/>
      <c r="G37" s="13"/>
      <c r="H37" s="13"/>
      <c r="I37" s="13"/>
      <c r="J37" s="13"/>
      <c r="K37" s="13"/>
      <c r="L37" s="13"/>
      <c r="M37" s="13"/>
      <c r="N37" s="13"/>
      <c r="O37" s="13"/>
      <c r="P37" s="13"/>
      <c r="Q37" s="13"/>
      <c r="R37" s="13"/>
      <c r="S37" s="13"/>
      <c r="T37" s="13"/>
      <c r="U37" s="13"/>
      <c r="V37" s="13"/>
      <c r="W37" s="13"/>
      <c r="X37" s="13"/>
    </row>
    <row r="38" spans="1:24" ht="3" customHeight="1" x14ac:dyDescent="0.3">
      <c r="A38" s="97"/>
      <c r="B38" s="99"/>
      <c r="C38" s="99"/>
      <c r="D38" s="99"/>
      <c r="E38" s="99"/>
      <c r="F38" s="82"/>
      <c r="G38" s="13"/>
      <c r="H38" s="13"/>
      <c r="I38" s="13"/>
      <c r="J38" s="13"/>
      <c r="K38" s="13"/>
      <c r="L38" s="13"/>
      <c r="M38" s="13"/>
      <c r="N38" s="13"/>
      <c r="O38" s="13"/>
      <c r="P38" s="13"/>
      <c r="Q38" s="13"/>
      <c r="R38" s="13"/>
      <c r="S38" s="13"/>
      <c r="T38" s="13"/>
      <c r="U38" s="13"/>
      <c r="V38" s="13"/>
      <c r="W38" s="13"/>
      <c r="X38" s="13"/>
    </row>
    <row r="39" spans="1:24" ht="12.75" customHeight="1" x14ac:dyDescent="0.25">
      <c r="A39" s="84" t="s">
        <v>168</v>
      </c>
      <c r="B39" s="99">
        <f>'8-4 yr Budget-detail'!B85</f>
        <v>0</v>
      </c>
      <c r="C39" s="99">
        <f>'8-4 yr Budget-detail'!C85</f>
        <v>-778916.5</v>
      </c>
      <c r="D39" s="99">
        <f>'8-4 yr Budget-detail'!D85</f>
        <v>-1557833</v>
      </c>
      <c r="E39" s="99">
        <f>'8-4 yr Budget-detail'!E85</f>
        <v>-2624806.5</v>
      </c>
      <c r="F39" s="82"/>
      <c r="G39" s="13"/>
      <c r="H39" s="13"/>
      <c r="I39" s="13"/>
      <c r="J39" s="13"/>
      <c r="K39" s="13"/>
      <c r="L39" s="13"/>
      <c r="M39" s="13"/>
      <c r="N39" s="13"/>
      <c r="O39" s="13"/>
      <c r="P39" s="13"/>
      <c r="Q39" s="13"/>
      <c r="R39" s="13"/>
      <c r="S39" s="13"/>
      <c r="T39" s="13"/>
      <c r="U39" s="13"/>
      <c r="V39" s="13"/>
      <c r="W39" s="13"/>
      <c r="X39" s="13"/>
    </row>
    <row r="40" spans="1:24" ht="3" customHeight="1" x14ac:dyDescent="0.25">
      <c r="A40" s="84"/>
      <c r="B40" s="99"/>
      <c r="C40" s="99"/>
      <c r="D40" s="99"/>
      <c r="E40" s="99"/>
      <c r="F40" s="82"/>
      <c r="G40" s="13"/>
      <c r="H40" s="13"/>
      <c r="I40" s="13"/>
      <c r="J40" s="13"/>
      <c r="K40" s="13"/>
      <c r="L40" s="13"/>
      <c r="M40" s="13"/>
      <c r="N40" s="13"/>
      <c r="O40" s="13"/>
      <c r="P40" s="13"/>
      <c r="Q40" s="13"/>
      <c r="R40" s="13"/>
      <c r="S40" s="13"/>
      <c r="T40" s="13"/>
      <c r="U40" s="13"/>
      <c r="V40" s="13"/>
      <c r="W40" s="13"/>
      <c r="X40" s="13"/>
    </row>
    <row r="41" spans="1:24" ht="12.75" customHeight="1" x14ac:dyDescent="0.25">
      <c r="A41" s="84" t="s">
        <v>169</v>
      </c>
      <c r="B41" s="99">
        <f>'8-4 yr Budget-detail'!B87</f>
        <v>-778916.5</v>
      </c>
      <c r="C41" s="99">
        <f>'8-4 yr Budget-detail'!C87</f>
        <v>-1557833</v>
      </c>
      <c r="D41" s="99">
        <f>'8-4 yr Budget-detail'!D87</f>
        <v>-2624806.5</v>
      </c>
      <c r="E41" s="99">
        <f>'8-4 yr Budget-detail'!E87</f>
        <v>-3979837</v>
      </c>
      <c r="F41" s="82"/>
      <c r="G41" s="13"/>
      <c r="H41" s="13"/>
      <c r="I41" s="13"/>
      <c r="J41" s="13"/>
      <c r="K41" s="13"/>
      <c r="L41" s="13"/>
      <c r="M41" s="13"/>
      <c r="N41" s="13"/>
      <c r="O41" s="13"/>
      <c r="P41" s="13"/>
      <c r="Q41" s="13"/>
      <c r="R41" s="13"/>
      <c r="S41" s="13"/>
      <c r="T41" s="13"/>
      <c r="U41" s="13"/>
      <c r="V41" s="13"/>
      <c r="W41" s="13"/>
      <c r="X41" s="13"/>
    </row>
    <row r="42" spans="1:24" ht="24.75" customHeight="1" x14ac:dyDescent="0.25">
      <c r="A42" s="96" t="s">
        <v>228</v>
      </c>
      <c r="B42" s="100">
        <f>'8-4 yr Budget-detail'!B88</f>
        <v>49552.523999999998</v>
      </c>
      <c r="C42" s="100">
        <f>'8-4 yr Budget-detail'!C88</f>
        <v>0</v>
      </c>
      <c r="D42" s="100">
        <f>'8-4 yr Budget-detail'!D88</f>
        <v>0</v>
      </c>
      <c r="E42" s="100">
        <f>'8-4 yr Budget-detail'!E88</f>
        <v>0</v>
      </c>
      <c r="F42" s="82"/>
      <c r="G42" s="13"/>
      <c r="H42" s="85" t="s">
        <v>232</v>
      </c>
      <c r="I42" s="13"/>
      <c r="J42" s="13"/>
      <c r="K42" s="13"/>
      <c r="L42" s="13"/>
      <c r="M42" s="13"/>
      <c r="N42" s="13"/>
      <c r="O42" s="13"/>
      <c r="P42" s="13"/>
      <c r="Q42" s="13"/>
      <c r="R42" s="13"/>
      <c r="S42" s="13"/>
      <c r="T42" s="13"/>
      <c r="U42" s="13"/>
      <c r="V42" s="13"/>
      <c r="W42" s="13"/>
      <c r="X42" s="13"/>
    </row>
    <row r="43" spans="1:24" ht="12.75" customHeight="1" x14ac:dyDescent="0.25">
      <c r="A43" s="96" t="s">
        <v>229</v>
      </c>
      <c r="B43" s="100">
        <f>'8-4 yr Budget-detail'!B89</f>
        <v>-828469.02399999998</v>
      </c>
      <c r="C43" s="100">
        <f>'8-4 yr Budget-detail'!C89</f>
        <v>-1557833</v>
      </c>
      <c r="D43" s="100">
        <f>'8-4 yr Budget-detail'!D89</f>
        <v>-2624806.5</v>
      </c>
      <c r="E43" s="100">
        <f>'8-4 yr Budget-detail'!E89</f>
        <v>-3979837</v>
      </c>
      <c r="F43" s="82"/>
      <c r="G43" s="13"/>
      <c r="H43" s="13"/>
      <c r="I43" s="13"/>
      <c r="J43" s="13"/>
      <c r="K43" s="13"/>
      <c r="L43" s="13"/>
      <c r="M43" s="13"/>
      <c r="N43" s="13"/>
      <c r="O43" s="13"/>
      <c r="P43" s="13"/>
      <c r="Q43" s="13"/>
      <c r="R43" s="13"/>
      <c r="S43" s="13"/>
      <c r="T43" s="13"/>
      <c r="U43" s="13"/>
      <c r="V43" s="13"/>
      <c r="W43" s="13"/>
      <c r="X43" s="13"/>
    </row>
    <row r="44" spans="1:24" ht="12.75" customHeight="1" x14ac:dyDescent="0.25">
      <c r="A44" s="101" t="s">
        <v>230</v>
      </c>
      <c r="B44" s="102">
        <f>IFERROR('8-4 yr Budget-detail'!B90,"N/A")</f>
        <v>-1.0608932248198111</v>
      </c>
      <c r="C44" s="102">
        <f>'8-4 yr Budget-detail'!C90</f>
        <v>-1.9948778134410017</v>
      </c>
      <c r="D44" s="102">
        <f>'8-4 yr Budget-detail'!D90</f>
        <v>-2.4554458085256559</v>
      </c>
      <c r="E44" s="102">
        <f>'8-4 yr Budget-detail'!E90</f>
        <v>0.04</v>
      </c>
      <c r="F44" s="103"/>
      <c r="G44" s="13"/>
      <c r="H44" s="13"/>
      <c r="I44" s="13"/>
      <c r="J44" s="13"/>
      <c r="K44" s="13"/>
      <c r="L44" s="13"/>
      <c r="M44" s="13"/>
      <c r="N44" s="13"/>
      <c r="O44" s="13"/>
      <c r="P44" s="13"/>
      <c r="Q44" s="13"/>
      <c r="R44" s="13"/>
      <c r="S44" s="13"/>
      <c r="T44" s="13"/>
      <c r="U44" s="13"/>
      <c r="V44" s="13"/>
      <c r="W44" s="13"/>
      <c r="X44" s="13"/>
    </row>
  </sheetData>
  <phoneticPr fontId="16" type="noConversion"/>
  <printOptions horizontalCentered="1"/>
  <pageMargins left="0.17013888888888901" right="0.17013888888888901" top="0.45" bottom="0.15972222222222199" header="0.51180555555555496" footer="0.51180555555555496"/>
  <pageSetup firstPageNumber="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5"/>
  <sheetViews>
    <sheetView tabSelected="1" workbookViewId="0">
      <selection activeCell="L38" sqref="L38"/>
    </sheetView>
  </sheetViews>
  <sheetFormatPr defaultColWidth="8.81640625" defaultRowHeight="12.5" x14ac:dyDescent="0.25"/>
  <cols>
    <col min="1" max="1" width="52" customWidth="1"/>
    <col min="2" max="6" width="11.453125" customWidth="1"/>
    <col min="7" max="26" width="8.81640625" customWidth="1"/>
    <col min="27" max="1025" width="14.453125" customWidth="1"/>
  </cols>
  <sheetData>
    <row r="1" spans="1:26" ht="12.75" customHeight="1" x14ac:dyDescent="0.3">
      <c r="A1" s="1" t="s">
        <v>195</v>
      </c>
      <c r="B1" s="9" t="s">
        <v>220</v>
      </c>
      <c r="C1" s="9" t="s">
        <v>221</v>
      </c>
      <c r="D1" s="9" t="s">
        <v>222</v>
      </c>
      <c r="E1" s="8"/>
      <c r="F1" s="2"/>
      <c r="G1" s="2"/>
      <c r="H1" s="2"/>
      <c r="I1" s="2"/>
      <c r="J1" s="2"/>
      <c r="K1" s="2"/>
      <c r="L1" s="2"/>
      <c r="M1" s="2"/>
      <c r="N1" s="2"/>
      <c r="O1" s="2"/>
      <c r="P1" s="2"/>
      <c r="Q1" s="2"/>
      <c r="R1" s="2"/>
      <c r="S1" s="2"/>
      <c r="T1" s="2"/>
      <c r="U1" s="2"/>
      <c r="V1" s="2"/>
      <c r="W1" s="2"/>
      <c r="X1" s="2"/>
      <c r="Y1" s="2"/>
      <c r="Z1" s="2"/>
    </row>
    <row r="2" spans="1:26" ht="12.75" customHeight="1" x14ac:dyDescent="0.3">
      <c r="A2" s="10" t="s">
        <v>196</v>
      </c>
      <c r="B2" s="8"/>
      <c r="C2" s="8"/>
      <c r="D2" s="8"/>
      <c r="E2" s="8"/>
      <c r="F2" s="2"/>
      <c r="G2" s="2"/>
      <c r="H2" s="2"/>
      <c r="I2" s="2"/>
      <c r="J2" s="2"/>
      <c r="K2" s="2"/>
      <c r="L2" s="2"/>
      <c r="M2" s="2"/>
      <c r="N2" s="2"/>
      <c r="O2" s="2"/>
      <c r="P2" s="2"/>
      <c r="Q2" s="2"/>
      <c r="R2" s="2"/>
      <c r="S2" s="2"/>
      <c r="T2" s="2"/>
      <c r="U2" s="2"/>
      <c r="V2" s="2"/>
      <c r="W2" s="2"/>
      <c r="X2" s="2"/>
      <c r="Y2" s="2"/>
      <c r="Z2" s="2"/>
    </row>
    <row r="3" spans="1:26" ht="12.75" customHeight="1" x14ac:dyDescent="0.3">
      <c r="A3" s="2"/>
      <c r="B3" s="8"/>
      <c r="C3" s="8"/>
      <c r="D3" s="8"/>
      <c r="E3" s="8"/>
      <c r="F3" s="2"/>
      <c r="G3" s="2"/>
      <c r="H3" s="2"/>
      <c r="I3" s="2"/>
      <c r="J3" s="2"/>
      <c r="K3" s="2"/>
      <c r="L3" s="2"/>
      <c r="M3" s="2"/>
      <c r="N3" s="2"/>
      <c r="O3" s="2"/>
      <c r="P3" s="2"/>
      <c r="Q3" s="2"/>
      <c r="R3" s="2"/>
      <c r="S3" s="2"/>
      <c r="T3" s="2"/>
      <c r="U3" s="2"/>
      <c r="V3" s="2"/>
      <c r="W3" s="2"/>
      <c r="X3" s="2"/>
      <c r="Y3" s="2"/>
      <c r="Z3" s="2"/>
    </row>
    <row r="4" spans="1:26" ht="12.75" customHeight="1" x14ac:dyDescent="0.3">
      <c r="A4" s="1" t="s">
        <v>121</v>
      </c>
      <c r="B4" s="300"/>
      <c r="C4" s="300"/>
      <c r="D4" s="300"/>
      <c r="E4" s="11"/>
      <c r="F4" s="1"/>
      <c r="G4" s="1"/>
      <c r="H4" s="1"/>
      <c r="I4" s="1"/>
      <c r="J4" s="1"/>
      <c r="K4" s="1"/>
      <c r="L4" s="1"/>
      <c r="M4" s="1"/>
      <c r="N4" s="1"/>
      <c r="O4" s="1"/>
      <c r="P4" s="1"/>
      <c r="Q4" s="1"/>
      <c r="R4" s="1"/>
      <c r="S4" s="1"/>
      <c r="T4" s="1"/>
      <c r="U4" s="1"/>
      <c r="V4" s="1"/>
      <c r="W4" s="1"/>
      <c r="X4" s="1"/>
      <c r="Y4" s="1"/>
      <c r="Z4" s="1"/>
    </row>
    <row r="5" spans="1:26" ht="12.75" customHeight="1" x14ac:dyDescent="0.3">
      <c r="A5" s="2"/>
      <c r="B5" s="8"/>
      <c r="C5" s="8"/>
      <c r="D5" s="8"/>
      <c r="E5" s="8"/>
      <c r="F5" s="2"/>
      <c r="G5" s="2"/>
      <c r="H5" s="2"/>
      <c r="I5" s="2"/>
      <c r="J5" s="2"/>
      <c r="K5" s="2"/>
      <c r="L5" s="2"/>
      <c r="M5" s="2"/>
      <c r="N5" s="2"/>
      <c r="O5" s="2"/>
      <c r="P5" s="2"/>
      <c r="Q5" s="2"/>
      <c r="R5" s="2"/>
      <c r="S5" s="2"/>
      <c r="T5" s="2"/>
      <c r="U5" s="2"/>
      <c r="V5" s="2"/>
      <c r="W5" s="2"/>
      <c r="X5" s="2"/>
      <c r="Y5" s="2"/>
      <c r="Z5" s="2"/>
    </row>
    <row r="6" spans="1:26" ht="12.75" customHeight="1" x14ac:dyDescent="0.3">
      <c r="A6" s="10" t="s">
        <v>197</v>
      </c>
      <c r="B6" s="301"/>
      <c r="C6" s="301"/>
      <c r="D6" s="301"/>
      <c r="E6" s="8"/>
      <c r="F6" s="2"/>
      <c r="G6" s="2"/>
      <c r="H6" s="2"/>
      <c r="I6" s="2"/>
      <c r="J6" s="2"/>
      <c r="K6" s="2"/>
      <c r="L6" s="2"/>
      <c r="M6" s="2"/>
      <c r="N6" s="2"/>
      <c r="O6" s="2"/>
      <c r="P6" s="2"/>
      <c r="Q6" s="2"/>
      <c r="R6" s="2"/>
      <c r="S6" s="2"/>
      <c r="T6" s="2"/>
      <c r="U6" s="2"/>
      <c r="V6" s="2"/>
      <c r="W6" s="2"/>
      <c r="X6" s="2"/>
      <c r="Y6" s="2"/>
      <c r="Z6" s="2"/>
    </row>
    <row r="7" spans="1:26" ht="12.75" customHeight="1" x14ac:dyDescent="0.3">
      <c r="A7" s="10" t="s">
        <v>198</v>
      </c>
      <c r="B7" s="301"/>
      <c r="C7" s="301"/>
      <c r="D7" s="301"/>
      <c r="E7" s="8"/>
      <c r="F7" s="2"/>
      <c r="G7" s="2"/>
      <c r="H7" s="2"/>
      <c r="I7" s="2"/>
      <c r="J7" s="2"/>
      <c r="K7" s="2"/>
      <c r="L7" s="2"/>
      <c r="M7" s="2"/>
      <c r="N7" s="2"/>
      <c r="O7" s="2"/>
      <c r="P7" s="2"/>
      <c r="Q7" s="2"/>
      <c r="R7" s="2"/>
      <c r="S7" s="2"/>
      <c r="T7" s="2"/>
      <c r="U7" s="2"/>
      <c r="V7" s="2"/>
      <c r="W7" s="2"/>
      <c r="X7" s="2"/>
      <c r="Y7" s="2"/>
      <c r="Z7" s="2"/>
    </row>
    <row r="8" spans="1:26" ht="12.75" customHeight="1" x14ac:dyDescent="0.3">
      <c r="A8" s="10" t="s">
        <v>199</v>
      </c>
      <c r="B8" s="301"/>
      <c r="C8" s="301"/>
      <c r="D8" s="301"/>
      <c r="E8" s="8"/>
      <c r="F8" s="2"/>
      <c r="G8" s="2"/>
      <c r="H8" s="2"/>
      <c r="I8" s="2"/>
      <c r="J8" s="2"/>
      <c r="K8" s="2"/>
      <c r="L8" s="2"/>
      <c r="M8" s="2"/>
      <c r="N8" s="2"/>
      <c r="O8" s="2"/>
      <c r="P8" s="2"/>
      <c r="Q8" s="2"/>
      <c r="R8" s="2"/>
      <c r="S8" s="2"/>
      <c r="T8" s="2"/>
      <c r="U8" s="2"/>
      <c r="V8" s="2"/>
      <c r="W8" s="2"/>
      <c r="X8" s="2"/>
      <c r="Y8" s="2"/>
      <c r="Z8" s="2"/>
    </row>
    <row r="9" spans="1:26" ht="12.75" customHeight="1" x14ac:dyDescent="0.3">
      <c r="A9" s="10" t="s">
        <v>200</v>
      </c>
      <c r="B9" s="301"/>
      <c r="C9" s="301"/>
      <c r="D9" s="301"/>
      <c r="E9" s="8"/>
      <c r="F9" s="2"/>
      <c r="G9" s="2"/>
      <c r="H9" s="2"/>
      <c r="I9" s="2"/>
      <c r="J9" s="2"/>
      <c r="K9" s="2"/>
      <c r="L9" s="2"/>
      <c r="M9" s="2"/>
      <c r="N9" s="2"/>
      <c r="O9" s="2"/>
      <c r="P9" s="2"/>
      <c r="Q9" s="2"/>
      <c r="R9" s="2"/>
      <c r="S9" s="2"/>
      <c r="T9" s="2"/>
      <c r="U9" s="2"/>
      <c r="V9" s="2"/>
      <c r="W9" s="2"/>
      <c r="X9" s="2"/>
      <c r="Y9" s="2"/>
      <c r="Z9" s="2"/>
    </row>
    <row r="10" spans="1:26" ht="12.75" customHeight="1" x14ac:dyDescent="0.3">
      <c r="A10" s="10" t="s">
        <v>201</v>
      </c>
      <c r="B10" s="301"/>
      <c r="C10" s="301"/>
      <c r="D10" s="301"/>
      <c r="E10" s="8"/>
      <c r="F10" s="2"/>
      <c r="G10" s="2"/>
      <c r="H10" s="2"/>
      <c r="I10" s="2"/>
      <c r="J10" s="2"/>
      <c r="K10" s="2"/>
      <c r="L10" s="2"/>
      <c r="M10" s="2"/>
      <c r="N10" s="2"/>
      <c r="O10" s="2"/>
      <c r="P10" s="2"/>
      <c r="Q10" s="2"/>
      <c r="R10" s="2"/>
      <c r="S10" s="2"/>
      <c r="T10" s="2"/>
      <c r="U10" s="2"/>
      <c r="V10" s="2"/>
      <c r="W10" s="2"/>
      <c r="X10" s="2"/>
      <c r="Y10" s="2"/>
      <c r="Z10" s="2"/>
    </row>
    <row r="11" spans="1:26" ht="12.75" customHeight="1" x14ac:dyDescent="0.3">
      <c r="A11" s="10" t="s">
        <v>202</v>
      </c>
      <c r="B11" s="301"/>
      <c r="C11" s="301"/>
      <c r="D11" s="301"/>
      <c r="E11" s="8"/>
      <c r="F11" s="2"/>
      <c r="G11" s="2"/>
      <c r="H11" s="2"/>
      <c r="I11" s="2"/>
      <c r="J11" s="2"/>
      <c r="K11" s="2"/>
      <c r="L11" s="2"/>
      <c r="M11" s="2"/>
      <c r="N11" s="2"/>
      <c r="O11" s="2"/>
      <c r="P11" s="2"/>
      <c r="Q11" s="2"/>
      <c r="R11" s="2"/>
      <c r="S11" s="2"/>
      <c r="T11" s="2"/>
      <c r="U11" s="2"/>
      <c r="V11" s="2"/>
      <c r="W11" s="2"/>
      <c r="X11" s="2"/>
      <c r="Y11" s="2"/>
      <c r="Z11" s="2"/>
    </row>
    <row r="12" spans="1:26" ht="12.75" customHeight="1" x14ac:dyDescent="0.3">
      <c r="A12" s="10" t="s">
        <v>203</v>
      </c>
      <c r="B12" s="301"/>
      <c r="C12" s="301"/>
      <c r="D12" s="301"/>
      <c r="E12" s="8"/>
      <c r="F12" s="2"/>
      <c r="G12" s="2"/>
      <c r="H12" s="2"/>
      <c r="I12" s="2"/>
      <c r="J12" s="2"/>
      <c r="K12" s="2"/>
      <c r="L12" s="2"/>
      <c r="M12" s="2"/>
      <c r="N12" s="2"/>
      <c r="O12" s="2"/>
      <c r="P12" s="2"/>
      <c r="Q12" s="2"/>
      <c r="R12" s="2"/>
      <c r="S12" s="2"/>
      <c r="T12" s="2"/>
      <c r="U12" s="2"/>
      <c r="V12" s="2"/>
      <c r="W12" s="2"/>
      <c r="X12" s="2"/>
      <c r="Y12" s="2"/>
      <c r="Z12" s="2"/>
    </row>
    <row r="13" spans="1:26" ht="12.75" customHeight="1" x14ac:dyDescent="0.3">
      <c r="A13" s="10" t="s">
        <v>204</v>
      </c>
      <c r="B13" s="301"/>
      <c r="C13" s="301"/>
      <c r="D13" s="301"/>
      <c r="E13" s="8"/>
      <c r="F13" s="2"/>
      <c r="G13" s="2"/>
      <c r="H13" s="2"/>
      <c r="I13" s="2"/>
      <c r="J13" s="2"/>
      <c r="K13" s="2"/>
      <c r="L13" s="2"/>
      <c r="M13" s="2"/>
      <c r="N13" s="2"/>
      <c r="O13" s="2"/>
      <c r="P13" s="2"/>
      <c r="Q13" s="2"/>
      <c r="R13" s="2"/>
      <c r="S13" s="2"/>
      <c r="T13" s="2"/>
      <c r="U13" s="2"/>
      <c r="V13" s="2"/>
      <c r="W13" s="2"/>
      <c r="X13" s="2"/>
      <c r="Y13" s="2"/>
      <c r="Z13" s="2"/>
    </row>
    <row r="14" spans="1:26" ht="12.75" customHeight="1" x14ac:dyDescent="0.3">
      <c r="A14" s="10" t="s">
        <v>205</v>
      </c>
      <c r="B14" s="301"/>
      <c r="C14" s="301"/>
      <c r="D14" s="301"/>
      <c r="E14" s="8"/>
      <c r="F14" s="2"/>
      <c r="G14" s="2"/>
      <c r="H14" s="2"/>
      <c r="I14" s="2"/>
      <c r="J14" s="2"/>
      <c r="K14" s="2"/>
      <c r="L14" s="2"/>
      <c r="M14" s="2"/>
      <c r="N14" s="2"/>
      <c r="O14" s="2"/>
      <c r="P14" s="2"/>
      <c r="Q14" s="2"/>
      <c r="R14" s="2"/>
      <c r="S14" s="2"/>
      <c r="T14" s="2"/>
      <c r="U14" s="2"/>
      <c r="V14" s="2"/>
      <c r="W14" s="2"/>
      <c r="X14" s="2"/>
      <c r="Y14" s="2"/>
      <c r="Z14" s="2"/>
    </row>
    <row r="15" spans="1:26" ht="12.75" customHeight="1" x14ac:dyDescent="0.3">
      <c r="A15" s="10" t="s">
        <v>206</v>
      </c>
      <c r="B15" s="301"/>
      <c r="C15" s="301"/>
      <c r="D15" s="301"/>
      <c r="E15" s="8"/>
      <c r="F15" s="2"/>
      <c r="G15" s="2"/>
      <c r="H15" s="2"/>
      <c r="I15" s="2"/>
      <c r="J15" s="2"/>
      <c r="K15" s="2"/>
      <c r="L15" s="2"/>
      <c r="M15" s="2"/>
      <c r="N15" s="2"/>
      <c r="O15" s="2"/>
      <c r="P15" s="2"/>
      <c r="Q15" s="2"/>
      <c r="R15" s="2"/>
      <c r="S15" s="2"/>
      <c r="T15" s="2"/>
      <c r="U15" s="2"/>
      <c r="V15" s="2"/>
      <c r="W15" s="2"/>
      <c r="X15" s="2"/>
      <c r="Y15" s="2"/>
      <c r="Z15" s="2"/>
    </row>
    <row r="16" spans="1:26" ht="12.75" customHeight="1" x14ac:dyDescent="0.3">
      <c r="A16" s="10" t="s">
        <v>207</v>
      </c>
      <c r="B16" s="301"/>
      <c r="C16" s="301"/>
      <c r="D16" s="301"/>
      <c r="E16" s="8"/>
      <c r="F16" s="2"/>
      <c r="G16" s="2"/>
      <c r="H16" s="2"/>
      <c r="I16" s="2"/>
      <c r="J16" s="2"/>
      <c r="K16" s="2"/>
      <c r="L16" s="2"/>
      <c r="M16" s="2"/>
      <c r="N16" s="2"/>
      <c r="O16" s="2"/>
      <c r="P16" s="2"/>
      <c r="Q16" s="2"/>
      <c r="R16" s="2"/>
      <c r="S16" s="2"/>
      <c r="T16" s="2"/>
      <c r="U16" s="2"/>
      <c r="V16" s="2"/>
      <c r="W16" s="2"/>
      <c r="X16" s="2"/>
      <c r="Y16" s="2"/>
      <c r="Z16" s="2"/>
    </row>
    <row r="17" spans="1:26" ht="12.75" customHeight="1" x14ac:dyDescent="0.3">
      <c r="A17" s="10" t="s">
        <v>208</v>
      </c>
      <c r="B17" s="301"/>
      <c r="C17" s="301"/>
      <c r="D17" s="301"/>
      <c r="E17" s="8"/>
      <c r="F17" s="2"/>
      <c r="G17" s="2"/>
      <c r="H17" s="2"/>
      <c r="I17" s="2"/>
      <c r="J17" s="2"/>
      <c r="K17" s="2"/>
      <c r="L17" s="2"/>
      <c r="M17" s="2"/>
      <c r="N17" s="2"/>
      <c r="O17" s="2"/>
      <c r="P17" s="2"/>
      <c r="Q17" s="2"/>
      <c r="R17" s="2"/>
      <c r="S17" s="2"/>
      <c r="T17" s="2"/>
      <c r="U17" s="2"/>
      <c r="V17" s="2"/>
      <c r="W17" s="2"/>
      <c r="X17" s="2"/>
      <c r="Y17" s="2"/>
      <c r="Z17" s="2"/>
    </row>
    <row r="18" spans="1:26" ht="12.75" customHeight="1" x14ac:dyDescent="0.3">
      <c r="A18" s="10" t="s">
        <v>209</v>
      </c>
      <c r="B18" s="301"/>
      <c r="C18" s="301"/>
      <c r="D18" s="301"/>
      <c r="E18" s="8"/>
      <c r="F18" s="2"/>
      <c r="G18" s="2"/>
      <c r="H18" s="2"/>
      <c r="I18" s="2"/>
      <c r="J18" s="2"/>
      <c r="K18" s="2"/>
      <c r="L18" s="2"/>
      <c r="M18" s="2"/>
      <c r="N18" s="2"/>
      <c r="O18" s="2"/>
      <c r="P18" s="2"/>
      <c r="Q18" s="2"/>
      <c r="R18" s="2"/>
      <c r="S18" s="2"/>
      <c r="T18" s="2"/>
      <c r="U18" s="2"/>
      <c r="V18" s="2"/>
      <c r="W18" s="2"/>
      <c r="X18" s="2"/>
      <c r="Y18" s="2"/>
      <c r="Z18" s="2"/>
    </row>
    <row r="19" spans="1:26" ht="12.75" customHeight="1" x14ac:dyDescent="0.3">
      <c r="A19" s="10" t="s">
        <v>210</v>
      </c>
      <c r="B19" s="301"/>
      <c r="C19" s="301"/>
      <c r="D19" s="301"/>
      <c r="E19" s="8"/>
      <c r="F19" s="2"/>
      <c r="G19" s="2"/>
      <c r="H19" s="2"/>
      <c r="I19" s="2"/>
      <c r="J19" s="2"/>
      <c r="K19" s="2"/>
      <c r="L19" s="2"/>
      <c r="M19" s="2"/>
      <c r="N19" s="2"/>
      <c r="O19" s="2"/>
      <c r="P19" s="2"/>
      <c r="Q19" s="2"/>
      <c r="R19" s="2"/>
      <c r="S19" s="2"/>
      <c r="T19" s="2"/>
      <c r="U19" s="2"/>
      <c r="V19" s="2"/>
      <c r="W19" s="2"/>
      <c r="X19" s="2"/>
      <c r="Y19" s="2"/>
      <c r="Z19" s="2"/>
    </row>
    <row r="20" spans="1:26" ht="12.75" customHeight="1" x14ac:dyDescent="0.3">
      <c r="A20" s="10" t="s">
        <v>211</v>
      </c>
      <c r="B20" s="301"/>
      <c r="C20" s="301"/>
      <c r="D20" s="301"/>
      <c r="E20" s="8"/>
      <c r="F20" s="2"/>
      <c r="G20" s="2"/>
      <c r="H20" s="2"/>
      <c r="I20" s="2"/>
      <c r="J20" s="2"/>
      <c r="K20" s="2"/>
      <c r="L20" s="2"/>
      <c r="M20" s="2"/>
      <c r="N20" s="2"/>
      <c r="O20" s="2"/>
      <c r="P20" s="2"/>
      <c r="Q20" s="2"/>
      <c r="R20" s="2"/>
      <c r="S20" s="2"/>
      <c r="T20" s="2"/>
      <c r="U20" s="2"/>
      <c r="V20" s="2"/>
      <c r="W20" s="2"/>
      <c r="X20" s="2"/>
      <c r="Y20" s="2"/>
      <c r="Z20" s="2"/>
    </row>
    <row r="21" spans="1:26" ht="12.75" customHeight="1" x14ac:dyDescent="0.3">
      <c r="A21" s="10" t="s">
        <v>212</v>
      </c>
      <c r="B21" s="301"/>
      <c r="C21" s="301"/>
      <c r="D21" s="301"/>
      <c r="E21" s="8"/>
      <c r="F21" s="2"/>
      <c r="G21" s="2"/>
      <c r="H21" s="2"/>
      <c r="I21" s="2"/>
      <c r="J21" s="2"/>
      <c r="K21" s="2"/>
      <c r="L21" s="2"/>
      <c r="M21" s="2"/>
      <c r="N21" s="2"/>
      <c r="O21" s="2"/>
      <c r="P21" s="2"/>
      <c r="Q21" s="2"/>
      <c r="R21" s="2"/>
      <c r="S21" s="2"/>
      <c r="T21" s="2"/>
      <c r="U21" s="2"/>
      <c r="V21" s="2"/>
      <c r="W21" s="2"/>
      <c r="X21" s="2"/>
      <c r="Y21" s="2"/>
      <c r="Z21" s="2"/>
    </row>
    <row r="22" spans="1:26" ht="12.75" customHeight="1" x14ac:dyDescent="0.3">
      <c r="A22" s="2" t="s">
        <v>213</v>
      </c>
      <c r="B22" s="301"/>
      <c r="C22" s="301"/>
      <c r="D22" s="301"/>
      <c r="E22" s="8"/>
      <c r="F22" s="2"/>
      <c r="G22" s="2"/>
      <c r="H22" s="2"/>
      <c r="I22" s="2"/>
      <c r="J22" s="2"/>
      <c r="K22" s="2"/>
      <c r="L22" s="2"/>
      <c r="M22" s="2"/>
      <c r="N22" s="2"/>
      <c r="O22" s="2"/>
      <c r="P22" s="2"/>
      <c r="Q22" s="2"/>
      <c r="R22" s="2"/>
      <c r="S22" s="2"/>
      <c r="T22" s="2"/>
      <c r="U22" s="2"/>
      <c r="V22" s="2"/>
      <c r="W22" s="2"/>
      <c r="X22" s="2"/>
      <c r="Y22" s="2"/>
      <c r="Z22" s="2"/>
    </row>
    <row r="23" spans="1:26" ht="12.75" customHeight="1" x14ac:dyDescent="0.3">
      <c r="A23" s="2"/>
      <c r="B23" s="301"/>
      <c r="C23" s="301"/>
      <c r="D23" s="301"/>
      <c r="E23" s="8"/>
      <c r="F23" s="2"/>
      <c r="G23" s="2"/>
      <c r="H23" s="2"/>
      <c r="I23" s="2"/>
      <c r="J23" s="2"/>
      <c r="K23" s="2"/>
      <c r="L23" s="2"/>
      <c r="M23" s="2"/>
      <c r="N23" s="2"/>
      <c r="O23" s="2"/>
      <c r="P23" s="2"/>
      <c r="Q23" s="2"/>
      <c r="R23" s="2"/>
      <c r="S23" s="2"/>
      <c r="T23" s="2"/>
      <c r="U23" s="2"/>
      <c r="V23" s="2"/>
      <c r="W23" s="2"/>
      <c r="X23" s="2"/>
      <c r="Y23" s="2"/>
      <c r="Z23" s="2"/>
    </row>
    <row r="24" spans="1:26" ht="12.75" customHeight="1" x14ac:dyDescent="0.3">
      <c r="A24" s="2"/>
      <c r="B24" s="301"/>
      <c r="C24" s="301"/>
      <c r="D24" s="301"/>
      <c r="E24" s="8"/>
      <c r="F24" s="2"/>
      <c r="G24" s="2"/>
      <c r="H24" s="2"/>
      <c r="I24" s="2"/>
      <c r="J24" s="2"/>
      <c r="K24" s="2"/>
      <c r="L24" s="2"/>
      <c r="M24" s="2"/>
      <c r="N24" s="2"/>
      <c r="O24" s="2"/>
      <c r="P24" s="2"/>
      <c r="Q24" s="2"/>
      <c r="R24" s="2"/>
      <c r="S24" s="2"/>
      <c r="T24" s="2"/>
      <c r="U24" s="2"/>
      <c r="V24" s="2"/>
      <c r="W24" s="2"/>
      <c r="X24" s="2"/>
      <c r="Y24" s="2"/>
      <c r="Z24" s="2"/>
    </row>
    <row r="25" spans="1:26" ht="12.75" customHeight="1" x14ac:dyDescent="0.3">
      <c r="A25" s="2"/>
      <c r="B25" s="301"/>
      <c r="C25" s="301"/>
      <c r="D25" s="301"/>
      <c r="E25" s="8"/>
      <c r="F25" s="2"/>
      <c r="G25" s="2"/>
      <c r="H25" s="2"/>
      <c r="I25" s="2"/>
      <c r="J25" s="2"/>
      <c r="K25" s="2"/>
      <c r="L25" s="2"/>
      <c r="M25" s="2"/>
      <c r="N25" s="2"/>
      <c r="O25" s="2"/>
      <c r="P25" s="2"/>
      <c r="Q25" s="2"/>
      <c r="R25" s="2"/>
      <c r="S25" s="2"/>
      <c r="T25" s="2"/>
      <c r="U25" s="2"/>
      <c r="V25" s="2"/>
      <c r="W25" s="2"/>
      <c r="X25" s="2"/>
      <c r="Y25" s="2"/>
      <c r="Z25" s="2"/>
    </row>
    <row r="26" spans="1:26" ht="12.75" customHeight="1" x14ac:dyDescent="0.3">
      <c r="A26" s="2"/>
      <c r="B26" s="301"/>
      <c r="C26" s="301"/>
      <c r="D26" s="301"/>
      <c r="E26" s="8"/>
      <c r="F26" s="2"/>
      <c r="G26" s="2"/>
      <c r="H26" s="2"/>
      <c r="I26" s="2"/>
      <c r="J26" s="2"/>
      <c r="K26" s="2"/>
      <c r="L26" s="2"/>
      <c r="M26" s="2"/>
      <c r="N26" s="2"/>
      <c r="O26" s="2"/>
      <c r="P26" s="2"/>
      <c r="Q26" s="2"/>
      <c r="R26" s="2"/>
      <c r="S26" s="2"/>
      <c r="T26" s="2"/>
      <c r="U26" s="2"/>
      <c r="V26" s="2"/>
      <c r="W26" s="2"/>
      <c r="X26" s="2"/>
      <c r="Y26" s="2"/>
      <c r="Z26" s="2"/>
    </row>
    <row r="27" spans="1:26" ht="12.75" customHeight="1" x14ac:dyDescent="0.3">
      <c r="A27" s="2"/>
      <c r="B27" s="301"/>
      <c r="C27" s="301"/>
      <c r="D27" s="301"/>
      <c r="E27" s="8"/>
      <c r="F27" s="2"/>
      <c r="G27" s="2"/>
      <c r="H27" s="2"/>
      <c r="I27" s="2"/>
      <c r="J27" s="2"/>
      <c r="K27" s="2"/>
      <c r="L27" s="2"/>
      <c r="M27" s="2"/>
      <c r="N27" s="2"/>
      <c r="O27" s="2"/>
      <c r="P27" s="2"/>
      <c r="Q27" s="2"/>
      <c r="R27" s="2"/>
      <c r="S27" s="2"/>
      <c r="T27" s="2"/>
      <c r="U27" s="2"/>
      <c r="V27" s="2"/>
      <c r="W27" s="2"/>
      <c r="X27" s="2"/>
      <c r="Y27" s="2"/>
      <c r="Z27" s="2"/>
    </row>
    <row r="28" spans="1:26" ht="12.75" customHeight="1" x14ac:dyDescent="0.3">
      <c r="A28" s="2"/>
      <c r="B28" s="301"/>
      <c r="C28" s="301"/>
      <c r="D28" s="301"/>
      <c r="E28" s="8"/>
      <c r="F28" s="2"/>
      <c r="G28" s="2"/>
      <c r="H28" s="2"/>
      <c r="I28" s="2"/>
      <c r="J28" s="2"/>
      <c r="K28" s="2"/>
      <c r="L28" s="2"/>
      <c r="M28" s="2"/>
      <c r="N28" s="2"/>
      <c r="O28" s="2"/>
      <c r="P28" s="2"/>
      <c r="Q28" s="2"/>
      <c r="R28" s="2"/>
      <c r="S28" s="2"/>
      <c r="T28" s="2"/>
      <c r="U28" s="2"/>
      <c r="V28" s="2"/>
      <c r="W28" s="2"/>
      <c r="X28" s="2"/>
      <c r="Y28" s="2"/>
      <c r="Z28" s="2"/>
    </row>
    <row r="29" spans="1:26" ht="12.75" customHeight="1" x14ac:dyDescent="0.3">
      <c r="A29" s="2"/>
      <c r="B29" s="301"/>
      <c r="C29" s="301"/>
      <c r="D29" s="301"/>
      <c r="E29" s="8"/>
      <c r="F29" s="2"/>
      <c r="G29" s="2"/>
      <c r="H29" s="2"/>
      <c r="I29" s="2"/>
      <c r="J29" s="2"/>
      <c r="K29" s="2"/>
      <c r="L29" s="2"/>
      <c r="M29" s="2"/>
      <c r="N29" s="2"/>
      <c r="O29" s="2"/>
      <c r="P29" s="2"/>
      <c r="Q29" s="2"/>
      <c r="R29" s="2"/>
      <c r="S29" s="2"/>
      <c r="T29" s="2"/>
      <c r="U29" s="2"/>
      <c r="V29" s="2"/>
      <c r="W29" s="2"/>
      <c r="X29" s="2"/>
      <c r="Y29" s="2"/>
      <c r="Z29" s="2"/>
    </row>
    <row r="30" spans="1:26" ht="12.75" customHeight="1" x14ac:dyDescent="0.3">
      <c r="A30" s="2"/>
      <c r="B30" s="301"/>
      <c r="C30" s="301"/>
      <c r="D30" s="301"/>
      <c r="E30" s="8"/>
      <c r="F30" s="2"/>
      <c r="G30" s="2"/>
      <c r="H30" s="2"/>
      <c r="I30" s="2"/>
      <c r="J30" s="2"/>
      <c r="K30" s="2"/>
      <c r="L30" s="2"/>
      <c r="M30" s="2"/>
      <c r="N30" s="2"/>
      <c r="O30" s="2"/>
      <c r="P30" s="2"/>
      <c r="Q30" s="2"/>
      <c r="R30" s="2"/>
      <c r="S30" s="2"/>
      <c r="T30" s="2"/>
      <c r="U30" s="2"/>
      <c r="V30" s="2"/>
      <c r="W30" s="2"/>
      <c r="X30" s="2"/>
      <c r="Y30" s="2"/>
      <c r="Z30" s="2"/>
    </row>
    <row r="31" spans="1:26" ht="12.75" customHeight="1" x14ac:dyDescent="0.3">
      <c r="A31" s="2"/>
      <c r="B31" s="301"/>
      <c r="C31" s="301"/>
      <c r="D31" s="301"/>
      <c r="E31" s="8"/>
      <c r="F31" s="2"/>
      <c r="G31" s="2"/>
      <c r="H31" s="2"/>
      <c r="I31" s="2"/>
      <c r="J31" s="2"/>
      <c r="K31" s="2"/>
      <c r="L31" s="2"/>
      <c r="M31" s="2"/>
      <c r="N31" s="2"/>
      <c r="O31" s="2"/>
      <c r="P31" s="2"/>
      <c r="Q31" s="2"/>
      <c r="R31" s="2"/>
      <c r="S31" s="2"/>
      <c r="T31" s="2"/>
      <c r="U31" s="2"/>
      <c r="V31" s="2"/>
      <c r="W31" s="2"/>
      <c r="X31" s="2"/>
      <c r="Y31" s="2"/>
      <c r="Z31" s="2"/>
    </row>
    <row r="32" spans="1:26" ht="12.75" customHeight="1" x14ac:dyDescent="0.3">
      <c r="A32" s="2"/>
      <c r="B32" s="302"/>
      <c r="C32" s="302"/>
      <c r="D32" s="302"/>
      <c r="E32" s="8"/>
      <c r="F32" s="2"/>
      <c r="G32" s="2"/>
      <c r="H32" s="2"/>
      <c r="I32" s="2"/>
      <c r="J32" s="2"/>
      <c r="K32" s="2"/>
      <c r="L32" s="2"/>
      <c r="M32" s="2"/>
      <c r="N32" s="2"/>
      <c r="O32" s="2"/>
      <c r="P32" s="2"/>
      <c r="Q32" s="2"/>
      <c r="R32" s="2"/>
      <c r="S32" s="2"/>
      <c r="T32" s="2"/>
      <c r="U32" s="2"/>
      <c r="V32" s="2"/>
      <c r="W32" s="2"/>
      <c r="X32" s="2"/>
      <c r="Y32" s="2"/>
      <c r="Z32" s="2"/>
    </row>
    <row r="33" spans="1:26" ht="12.75" customHeight="1" x14ac:dyDescent="0.3">
      <c r="A33" s="1" t="s">
        <v>100</v>
      </c>
      <c r="B33" s="11">
        <f>SUM(B6:B32)</f>
        <v>0</v>
      </c>
      <c r="C33" s="11">
        <f>SUM(C6:C32)</f>
        <v>0</v>
      </c>
      <c r="D33" s="11">
        <f>SUM(D6:D32)</f>
        <v>0</v>
      </c>
      <c r="E33" s="11"/>
      <c r="F33" s="1"/>
      <c r="G33" s="1"/>
      <c r="H33" s="1"/>
      <c r="I33" s="1"/>
      <c r="J33" s="1"/>
      <c r="K33" s="1"/>
      <c r="L33" s="1"/>
      <c r="M33" s="1"/>
      <c r="N33" s="1"/>
      <c r="O33" s="1"/>
      <c r="P33" s="1"/>
      <c r="Q33" s="1"/>
      <c r="R33" s="1"/>
      <c r="S33" s="1"/>
      <c r="T33" s="1"/>
      <c r="U33" s="1"/>
      <c r="V33" s="1"/>
      <c r="W33" s="1"/>
      <c r="X33" s="1"/>
      <c r="Y33" s="1"/>
      <c r="Z33" s="1"/>
    </row>
    <row r="34" spans="1:26" ht="12.75" customHeight="1" x14ac:dyDescent="0.3">
      <c r="A34" s="2"/>
      <c r="B34" s="8"/>
      <c r="C34" s="8"/>
      <c r="D34" s="8"/>
      <c r="E34" s="8"/>
      <c r="F34" s="2"/>
      <c r="G34" s="2"/>
      <c r="H34" s="2"/>
      <c r="I34" s="2"/>
      <c r="J34" s="2"/>
      <c r="K34" s="2"/>
      <c r="L34" s="2"/>
      <c r="M34" s="2"/>
      <c r="N34" s="2"/>
      <c r="O34" s="2"/>
      <c r="P34" s="2"/>
      <c r="Q34" s="2"/>
      <c r="R34" s="2"/>
      <c r="S34" s="2"/>
      <c r="T34" s="2"/>
      <c r="U34" s="2"/>
      <c r="V34" s="2"/>
      <c r="W34" s="2"/>
      <c r="X34" s="2"/>
      <c r="Y34" s="2"/>
      <c r="Z34" s="2"/>
    </row>
    <row r="35" spans="1:26" ht="12.75" customHeight="1" x14ac:dyDescent="0.3">
      <c r="A35" s="2" t="s">
        <v>214</v>
      </c>
      <c r="B35" s="8">
        <f>B4-B33</f>
        <v>0</v>
      </c>
      <c r="C35" s="8">
        <f>C4-C33</f>
        <v>0</v>
      </c>
      <c r="D35" s="8">
        <f>D4-D33</f>
        <v>0</v>
      </c>
      <c r="E35" s="8"/>
      <c r="F35" s="2"/>
      <c r="G35" s="2"/>
      <c r="H35" s="2"/>
      <c r="I35" s="2"/>
      <c r="J35" s="2"/>
      <c r="K35" s="2"/>
      <c r="L35" s="2"/>
      <c r="M35" s="2"/>
      <c r="N35" s="2"/>
      <c r="O35" s="2"/>
      <c r="P35" s="2"/>
      <c r="Q35" s="2"/>
      <c r="R35" s="2"/>
      <c r="S35" s="2"/>
      <c r="T35" s="2"/>
      <c r="U35" s="2"/>
      <c r="V35" s="2"/>
      <c r="W35" s="2"/>
      <c r="X35" s="2"/>
      <c r="Y35" s="2"/>
      <c r="Z35" s="2"/>
    </row>
  </sheetData>
  <pageMargins left="0.7" right="0.7" top="0.75" bottom="0.75" header="0.51180555555555496" footer="0.51180555555555496"/>
  <pageSetup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3"/>
  <sheetViews>
    <sheetView workbookViewId="0">
      <selection activeCell="K27" sqref="J27:K27"/>
    </sheetView>
  </sheetViews>
  <sheetFormatPr defaultColWidth="8.81640625" defaultRowHeight="12.5" x14ac:dyDescent="0.25"/>
  <cols>
    <col min="1" max="11" width="11.453125" customWidth="1"/>
    <col min="12" max="26" width="8.81640625" customWidth="1"/>
    <col min="27" max="1025" width="14.453125" customWidth="1"/>
  </cols>
  <sheetData>
    <row r="1" spans="1:26" ht="12.75" customHeight="1" x14ac:dyDescent="0.3">
      <c r="A1" s="3"/>
      <c r="B1" s="3"/>
      <c r="C1" s="3"/>
      <c r="D1" s="3"/>
      <c r="E1" s="3"/>
      <c r="F1" s="3"/>
      <c r="G1" s="3"/>
      <c r="H1" s="3"/>
      <c r="I1" s="2"/>
      <c r="J1" s="2"/>
      <c r="K1" s="2"/>
      <c r="L1" s="2"/>
      <c r="M1" s="2"/>
      <c r="N1" s="2"/>
      <c r="O1" s="2"/>
      <c r="P1" s="2"/>
      <c r="Q1" s="2"/>
      <c r="R1" s="2"/>
      <c r="S1" s="2"/>
      <c r="T1" s="2"/>
      <c r="U1" s="2"/>
      <c r="V1" s="2"/>
      <c r="W1" s="2"/>
      <c r="X1" s="2"/>
      <c r="Y1" s="2"/>
      <c r="Z1" s="2"/>
    </row>
    <row r="2" spans="1:26" ht="12.75" customHeight="1" x14ac:dyDescent="0.3">
      <c r="A2" s="3"/>
      <c r="B2" s="3"/>
      <c r="C2" s="3"/>
      <c r="D2" s="3"/>
      <c r="E2" s="3"/>
      <c r="F2" s="3"/>
      <c r="G2" s="3"/>
      <c r="H2" s="3"/>
      <c r="I2" s="2"/>
      <c r="J2" s="2"/>
      <c r="K2" s="2"/>
      <c r="L2" s="2"/>
      <c r="M2" s="2"/>
      <c r="N2" s="2"/>
      <c r="O2" s="2"/>
      <c r="P2" s="2"/>
      <c r="Q2" s="2"/>
      <c r="R2" s="2"/>
      <c r="S2" s="2"/>
      <c r="T2" s="2"/>
      <c r="U2" s="2"/>
      <c r="V2" s="2"/>
      <c r="W2" s="2"/>
      <c r="X2" s="2"/>
      <c r="Y2" s="2"/>
      <c r="Z2" s="2"/>
    </row>
    <row r="3" spans="1:26" ht="12.75" customHeight="1" x14ac:dyDescent="0.3">
      <c r="A3" s="3"/>
      <c r="B3" s="3"/>
      <c r="C3" s="3"/>
      <c r="D3" s="3"/>
      <c r="E3" s="3"/>
      <c r="F3" s="3"/>
      <c r="G3" s="3"/>
      <c r="H3" s="3"/>
      <c r="I3" s="2"/>
      <c r="J3" s="2"/>
      <c r="K3" s="2"/>
      <c r="L3" s="2"/>
      <c r="M3" s="2"/>
      <c r="N3" s="2"/>
      <c r="O3" s="2"/>
      <c r="P3" s="2"/>
      <c r="Q3" s="2"/>
      <c r="R3" s="2"/>
      <c r="S3" s="2"/>
      <c r="T3" s="2"/>
      <c r="U3" s="2"/>
      <c r="V3" s="2"/>
      <c r="W3" s="2"/>
      <c r="X3" s="2"/>
      <c r="Y3" s="2"/>
      <c r="Z3" s="2"/>
    </row>
    <row r="4" spans="1:26" ht="12.75" customHeight="1" x14ac:dyDescent="0.3">
      <c r="A4" s="3"/>
      <c r="B4" s="3"/>
      <c r="C4" s="3"/>
      <c r="D4" s="3"/>
      <c r="E4" s="3"/>
      <c r="F4" s="3"/>
      <c r="G4" s="3"/>
      <c r="H4" s="3"/>
      <c r="I4" s="2"/>
      <c r="J4" s="2"/>
      <c r="K4" s="2"/>
      <c r="L4" s="2"/>
      <c r="M4" s="2"/>
      <c r="N4" s="2"/>
      <c r="O4" s="2"/>
      <c r="P4" s="2"/>
      <c r="Q4" s="2"/>
      <c r="R4" s="2"/>
      <c r="S4" s="2"/>
      <c r="T4" s="2"/>
      <c r="U4" s="2"/>
      <c r="V4" s="2"/>
      <c r="W4" s="2"/>
      <c r="X4" s="2"/>
      <c r="Y4" s="2"/>
      <c r="Z4" s="2"/>
    </row>
    <row r="5" spans="1:26" ht="12.75" customHeight="1" x14ac:dyDescent="0.3">
      <c r="A5" s="3"/>
      <c r="B5" s="3"/>
      <c r="C5" s="3"/>
      <c r="D5" s="3"/>
      <c r="E5" s="3"/>
      <c r="F5" s="3"/>
      <c r="G5" s="3"/>
      <c r="H5" s="3"/>
      <c r="I5" s="2"/>
      <c r="J5" s="2"/>
      <c r="K5" s="2"/>
      <c r="L5" s="2"/>
      <c r="M5" s="2"/>
      <c r="N5" s="2"/>
      <c r="O5" s="2"/>
      <c r="P5" s="2"/>
      <c r="Q5" s="2"/>
      <c r="R5" s="2"/>
      <c r="S5" s="2"/>
      <c r="T5" s="2"/>
      <c r="U5" s="2"/>
      <c r="V5" s="2"/>
      <c r="W5" s="2"/>
      <c r="X5" s="2"/>
      <c r="Y5" s="2"/>
      <c r="Z5" s="2"/>
    </row>
    <row r="6" spans="1:26" ht="12.75" customHeight="1" x14ac:dyDescent="0.3">
      <c r="A6" s="3"/>
      <c r="B6" s="3"/>
      <c r="C6" s="3"/>
      <c r="D6" s="3"/>
      <c r="E6" s="3"/>
      <c r="F6" s="3"/>
      <c r="G6" s="3"/>
      <c r="H6" s="3"/>
      <c r="I6" s="2"/>
      <c r="J6" s="2"/>
      <c r="K6" s="2"/>
      <c r="L6" s="2"/>
      <c r="M6" s="2"/>
      <c r="N6" s="2"/>
      <c r="O6" s="2"/>
      <c r="P6" s="2"/>
      <c r="Q6" s="2"/>
      <c r="R6" s="2"/>
      <c r="S6" s="2"/>
      <c r="T6" s="2"/>
      <c r="U6" s="2"/>
      <c r="V6" s="2"/>
      <c r="W6" s="2"/>
      <c r="X6" s="2"/>
      <c r="Y6" s="2"/>
      <c r="Z6" s="2"/>
    </row>
    <row r="7" spans="1:26" ht="12.75" customHeight="1" x14ac:dyDescent="0.3">
      <c r="A7" s="3"/>
      <c r="B7" s="3"/>
      <c r="C7" s="3"/>
      <c r="D7" s="3"/>
      <c r="E7" s="3"/>
      <c r="F7" s="3"/>
      <c r="G7" s="3"/>
      <c r="H7" s="3"/>
      <c r="I7" s="2"/>
      <c r="J7" s="2"/>
      <c r="K7" s="2"/>
      <c r="L7" s="2"/>
      <c r="M7" s="2"/>
      <c r="N7" s="2"/>
      <c r="O7" s="2"/>
      <c r="P7" s="2"/>
      <c r="Q7" s="2"/>
      <c r="R7" s="2"/>
      <c r="S7" s="2"/>
      <c r="T7" s="2"/>
      <c r="U7" s="2"/>
      <c r="V7" s="2"/>
      <c r="W7" s="2"/>
      <c r="X7" s="2"/>
      <c r="Y7" s="2"/>
      <c r="Z7" s="2"/>
    </row>
    <row r="8" spans="1:26" ht="12.75" customHeight="1" x14ac:dyDescent="0.3">
      <c r="A8" s="3"/>
      <c r="B8" s="3"/>
      <c r="C8" s="3"/>
      <c r="D8" s="3"/>
      <c r="E8" s="3"/>
      <c r="F8" s="3"/>
      <c r="G8" s="3"/>
      <c r="H8" s="3"/>
      <c r="I8" s="2"/>
      <c r="J8" s="2"/>
      <c r="K8" s="2"/>
      <c r="L8" s="2"/>
      <c r="M8" s="2"/>
      <c r="N8" s="2"/>
      <c r="O8" s="2"/>
      <c r="P8" s="2"/>
      <c r="Q8" s="2"/>
      <c r="R8" s="2"/>
      <c r="S8" s="2"/>
      <c r="T8" s="2"/>
      <c r="U8" s="2"/>
      <c r="V8" s="2"/>
      <c r="W8" s="2"/>
      <c r="X8" s="2"/>
      <c r="Y8" s="2"/>
      <c r="Z8" s="2"/>
    </row>
    <row r="9" spans="1:26" ht="12.75" customHeight="1" x14ac:dyDescent="0.3">
      <c r="A9" s="3"/>
      <c r="B9" s="3"/>
      <c r="C9" s="3"/>
      <c r="D9" s="3"/>
      <c r="E9" s="3"/>
      <c r="F9" s="3"/>
      <c r="G9" s="3"/>
      <c r="H9" s="3"/>
      <c r="I9" s="2"/>
      <c r="J9" s="2"/>
      <c r="K9" s="2"/>
      <c r="L9" s="2"/>
      <c r="M9" s="2"/>
      <c r="N9" s="2"/>
      <c r="O9" s="2"/>
      <c r="P9" s="2"/>
      <c r="Q9" s="2"/>
      <c r="R9" s="2"/>
      <c r="S9" s="2"/>
      <c r="T9" s="2"/>
      <c r="U9" s="2"/>
      <c r="V9" s="2"/>
      <c r="W9" s="2"/>
      <c r="X9" s="2"/>
      <c r="Y9" s="2"/>
      <c r="Z9" s="2"/>
    </row>
    <row r="10" spans="1:26" ht="12.75" customHeight="1" x14ac:dyDescent="0.35">
      <c r="A10" s="3"/>
      <c r="B10" s="3"/>
      <c r="C10" s="4" t="s">
        <v>10</v>
      </c>
      <c r="D10" s="5" t="s">
        <v>11</v>
      </c>
      <c r="E10" s="4"/>
      <c r="F10" s="3"/>
      <c r="G10" s="3"/>
      <c r="H10" s="3"/>
      <c r="I10" s="2"/>
      <c r="J10" s="2"/>
      <c r="K10" s="2"/>
      <c r="L10" s="2"/>
      <c r="M10" s="2"/>
      <c r="N10" s="2"/>
      <c r="O10" s="2"/>
      <c r="P10" s="2"/>
      <c r="Q10" s="2"/>
      <c r="R10" s="2"/>
      <c r="S10" s="2"/>
      <c r="T10" s="2"/>
      <c r="U10" s="2"/>
      <c r="V10" s="2"/>
      <c r="W10" s="2"/>
      <c r="X10" s="2"/>
      <c r="Y10" s="2"/>
      <c r="Z10" s="2"/>
    </row>
    <row r="11" spans="1:26" ht="12.75" customHeight="1" x14ac:dyDescent="0.3">
      <c r="A11" s="3"/>
      <c r="B11" s="3"/>
      <c r="C11" s="3"/>
      <c r="D11" s="3"/>
      <c r="E11" s="3"/>
      <c r="F11" s="3"/>
      <c r="G11" s="3"/>
      <c r="H11" s="3"/>
      <c r="I11" s="2"/>
      <c r="J11" s="2"/>
      <c r="K11" s="2"/>
      <c r="L11" s="2"/>
      <c r="M11" s="2"/>
      <c r="N11" s="2"/>
      <c r="O11" s="2"/>
      <c r="P11" s="2"/>
      <c r="Q11" s="2"/>
      <c r="R11" s="2"/>
      <c r="S11" s="2"/>
      <c r="T11" s="2"/>
      <c r="U11" s="2"/>
      <c r="V11" s="2"/>
      <c r="W11" s="2"/>
      <c r="X11" s="2"/>
      <c r="Y11" s="2"/>
      <c r="Z11" s="2"/>
    </row>
    <row r="12" spans="1:26" ht="12.75" customHeight="1" x14ac:dyDescent="0.3">
      <c r="A12" s="3"/>
      <c r="B12" s="3"/>
      <c r="C12" s="3"/>
      <c r="D12" s="3"/>
      <c r="E12" s="3"/>
      <c r="F12" s="3"/>
      <c r="G12" s="3"/>
      <c r="H12" s="3"/>
      <c r="I12" s="2"/>
      <c r="J12" s="2"/>
      <c r="K12" s="2"/>
      <c r="L12" s="2"/>
      <c r="M12" s="2"/>
      <c r="N12" s="2"/>
      <c r="O12" s="2"/>
      <c r="P12" s="2"/>
      <c r="Q12" s="2"/>
      <c r="R12" s="2"/>
      <c r="S12" s="2"/>
      <c r="T12" s="2"/>
      <c r="U12" s="2"/>
      <c r="V12" s="2"/>
      <c r="W12" s="2"/>
      <c r="X12" s="2"/>
      <c r="Y12" s="2"/>
      <c r="Z12" s="2"/>
    </row>
    <row r="13" spans="1:26" ht="12.75" customHeight="1" x14ac:dyDescent="0.3">
      <c r="A13" s="3"/>
      <c r="B13" s="3"/>
      <c r="C13" s="3"/>
      <c r="D13" s="3"/>
      <c r="E13" s="3"/>
      <c r="F13" s="3"/>
      <c r="G13" s="3"/>
      <c r="H13" s="3"/>
      <c r="I13" s="2"/>
      <c r="J13" s="2"/>
      <c r="K13" s="2"/>
      <c r="L13" s="2"/>
      <c r="M13" s="2"/>
      <c r="N13" s="2"/>
      <c r="O13" s="2"/>
      <c r="P13" s="2"/>
      <c r="Q13" s="2"/>
      <c r="R13" s="2"/>
      <c r="S13" s="2"/>
      <c r="T13" s="2"/>
      <c r="U13" s="2"/>
      <c r="V13" s="2"/>
      <c r="W13" s="2"/>
      <c r="X13" s="2"/>
      <c r="Y13" s="2"/>
      <c r="Z13" s="2"/>
    </row>
    <row r="14" spans="1:26" ht="12.75" customHeight="1" x14ac:dyDescent="0.3">
      <c r="A14" s="3"/>
      <c r="B14" s="3"/>
      <c r="C14" s="3"/>
      <c r="D14" s="3"/>
      <c r="E14" s="3"/>
      <c r="F14" s="3"/>
      <c r="G14" s="3"/>
      <c r="H14" s="3"/>
      <c r="I14" s="2"/>
      <c r="J14" s="2"/>
      <c r="K14" s="2"/>
      <c r="L14" s="2"/>
      <c r="M14" s="2"/>
      <c r="N14" s="2"/>
      <c r="O14" s="2"/>
      <c r="P14" s="2"/>
      <c r="Q14" s="2"/>
      <c r="R14" s="2"/>
      <c r="S14" s="2"/>
      <c r="T14" s="2"/>
      <c r="U14" s="2"/>
      <c r="V14" s="2"/>
      <c r="W14" s="2"/>
      <c r="X14" s="2"/>
      <c r="Y14" s="2"/>
      <c r="Z14" s="2"/>
    </row>
    <row r="15" spans="1:26" ht="12.75" customHeight="1" x14ac:dyDescent="0.3">
      <c r="A15" s="3"/>
      <c r="B15" s="3"/>
      <c r="C15" s="3"/>
      <c r="D15" s="3"/>
      <c r="E15" s="3"/>
      <c r="F15" s="3"/>
      <c r="G15" s="3"/>
      <c r="H15" s="3"/>
      <c r="I15" s="2"/>
      <c r="J15" s="2"/>
      <c r="K15" s="2"/>
      <c r="L15" s="2"/>
      <c r="M15" s="2"/>
      <c r="N15" s="2"/>
      <c r="O15" s="2"/>
      <c r="P15" s="2"/>
      <c r="Q15" s="2"/>
      <c r="R15" s="2"/>
      <c r="S15" s="2"/>
      <c r="T15" s="2"/>
      <c r="U15" s="2"/>
      <c r="V15" s="2"/>
      <c r="W15" s="2"/>
      <c r="X15" s="2"/>
      <c r="Y15" s="2"/>
      <c r="Z15" s="2"/>
    </row>
    <row r="16" spans="1:26" ht="12.75" customHeight="1" x14ac:dyDescent="0.3">
      <c r="A16" s="3"/>
      <c r="B16" s="3"/>
      <c r="C16" s="3"/>
      <c r="D16" s="3"/>
      <c r="E16" s="3"/>
      <c r="F16" s="3"/>
      <c r="G16" s="3"/>
      <c r="H16" s="3"/>
      <c r="I16" s="2"/>
      <c r="J16" s="2"/>
      <c r="K16" s="2"/>
      <c r="L16" s="2"/>
      <c r="M16" s="2"/>
      <c r="N16" s="2"/>
      <c r="O16" s="2"/>
      <c r="P16" s="2"/>
      <c r="Q16" s="2"/>
      <c r="R16" s="2"/>
      <c r="S16" s="2"/>
      <c r="T16" s="2"/>
      <c r="U16" s="2"/>
      <c r="V16" s="2"/>
      <c r="W16" s="2"/>
      <c r="X16" s="2"/>
      <c r="Y16" s="2"/>
      <c r="Z16" s="2"/>
    </row>
    <row r="17" spans="1:26" ht="46.5" customHeight="1" x14ac:dyDescent="0.3">
      <c r="A17" s="417" t="s">
        <v>311</v>
      </c>
      <c r="B17" s="418"/>
      <c r="C17" s="418"/>
      <c r="D17" s="418"/>
      <c r="E17" s="418"/>
      <c r="F17" s="418"/>
      <c r="G17" s="418"/>
      <c r="H17" s="418"/>
      <c r="I17" s="2"/>
      <c r="J17" s="2"/>
      <c r="K17" s="2" t="s">
        <v>10</v>
      </c>
      <c r="L17" s="2"/>
      <c r="M17" s="2"/>
      <c r="N17" s="2"/>
      <c r="O17" s="2"/>
      <c r="P17" s="2"/>
      <c r="Q17" s="2"/>
      <c r="R17" s="2"/>
      <c r="S17" s="2"/>
      <c r="T17" s="2"/>
      <c r="U17" s="2"/>
      <c r="V17" s="2"/>
      <c r="W17" s="2"/>
      <c r="X17" s="2"/>
      <c r="Y17" s="2"/>
      <c r="Z17" s="2"/>
    </row>
    <row r="18" spans="1:26" ht="46.5" customHeight="1" x14ac:dyDescent="0.3">
      <c r="A18" s="418"/>
      <c r="B18" s="418"/>
      <c r="C18" s="418"/>
      <c r="D18" s="418"/>
      <c r="E18" s="418"/>
      <c r="F18" s="418"/>
      <c r="G18" s="418"/>
      <c r="H18" s="418"/>
      <c r="I18" s="2"/>
      <c r="J18" s="2"/>
      <c r="K18" s="2"/>
      <c r="L18" s="2"/>
      <c r="M18" s="2"/>
      <c r="N18" s="2"/>
      <c r="O18" s="2"/>
      <c r="P18" s="2"/>
      <c r="Q18" s="2"/>
      <c r="R18" s="2"/>
      <c r="S18" s="2"/>
      <c r="T18" s="2"/>
      <c r="U18" s="2"/>
      <c r="V18" s="2"/>
      <c r="W18" s="2"/>
      <c r="X18" s="2"/>
      <c r="Y18" s="2"/>
      <c r="Z18" s="2"/>
    </row>
    <row r="19" spans="1:26" ht="12.75" customHeight="1" x14ac:dyDescent="0.3">
      <c r="A19" s="3"/>
      <c r="B19" s="3"/>
      <c r="C19" s="3"/>
      <c r="D19" s="3"/>
      <c r="E19" s="3"/>
      <c r="F19" s="3"/>
      <c r="G19" s="3"/>
      <c r="H19" s="3"/>
      <c r="I19" s="2"/>
      <c r="J19" s="2"/>
      <c r="K19" s="2"/>
      <c r="L19" s="2"/>
      <c r="M19" s="2"/>
      <c r="N19" s="2"/>
      <c r="O19" s="2"/>
      <c r="P19" s="2"/>
      <c r="Q19" s="2"/>
      <c r="R19" s="2"/>
      <c r="S19" s="2"/>
      <c r="T19" s="2"/>
      <c r="U19" s="2"/>
      <c r="V19" s="2"/>
      <c r="W19" s="2"/>
      <c r="X19" s="2"/>
      <c r="Y19" s="2"/>
      <c r="Z19" s="2"/>
    </row>
    <row r="20" spans="1:26" ht="12.75" customHeight="1" x14ac:dyDescent="0.3">
      <c r="A20" s="3"/>
      <c r="B20" s="3"/>
      <c r="C20" s="3"/>
      <c r="D20" s="3"/>
      <c r="E20" s="3"/>
      <c r="F20" s="3"/>
      <c r="G20" s="3"/>
      <c r="H20" s="3"/>
      <c r="I20" s="2"/>
      <c r="J20" s="2"/>
      <c r="K20" s="2"/>
      <c r="L20" s="2"/>
      <c r="M20" s="2"/>
      <c r="N20" s="2"/>
      <c r="O20" s="2"/>
      <c r="P20" s="2"/>
      <c r="Q20" s="2"/>
      <c r="R20" s="2"/>
      <c r="S20" s="2"/>
      <c r="T20" s="2"/>
      <c r="U20" s="2"/>
      <c r="V20" s="2"/>
      <c r="W20" s="2"/>
      <c r="X20" s="2"/>
      <c r="Y20" s="2"/>
      <c r="Z20" s="2"/>
    </row>
    <row r="21" spans="1:26" ht="24.75" customHeight="1" x14ac:dyDescent="0.65">
      <c r="A21" s="419" t="s">
        <v>239</v>
      </c>
      <c r="B21" s="419"/>
      <c r="C21" s="419"/>
      <c r="D21" s="419"/>
      <c r="E21" s="419"/>
      <c r="F21" s="419"/>
      <c r="G21" s="419"/>
      <c r="H21" s="419"/>
      <c r="I21" s="2"/>
      <c r="J21" s="2"/>
      <c r="K21" s="2"/>
      <c r="L21" s="2"/>
      <c r="M21" s="2"/>
      <c r="N21" s="2"/>
      <c r="O21" s="2"/>
      <c r="P21" s="2"/>
      <c r="Q21" s="2"/>
      <c r="R21" s="2"/>
      <c r="S21" s="2"/>
      <c r="T21" s="2"/>
      <c r="U21" s="2"/>
      <c r="V21" s="2"/>
      <c r="W21" s="2"/>
      <c r="X21" s="2"/>
      <c r="Y21" s="2"/>
      <c r="Z21" s="2"/>
    </row>
    <row r="22" spans="1:26" ht="12.75" customHeight="1" x14ac:dyDescent="0.3">
      <c r="A22" s="3"/>
      <c r="B22" s="3"/>
      <c r="C22" s="3"/>
      <c r="D22" s="3"/>
      <c r="E22" s="3"/>
      <c r="F22" s="3"/>
      <c r="G22" s="3"/>
      <c r="H22" s="3"/>
      <c r="I22" s="2"/>
      <c r="J22" s="2"/>
      <c r="K22" s="2"/>
      <c r="L22" s="2"/>
      <c r="M22" s="2"/>
      <c r="N22" s="2"/>
      <c r="O22" s="2"/>
      <c r="P22" s="2"/>
      <c r="Q22" s="2"/>
      <c r="R22" s="2"/>
      <c r="S22" s="2"/>
      <c r="T22" s="2"/>
      <c r="U22" s="2"/>
      <c r="V22" s="2"/>
      <c r="W22" s="2"/>
      <c r="X22" s="2"/>
      <c r="Y22" s="2"/>
      <c r="Z22" s="2"/>
    </row>
    <row r="23" spans="1:26" ht="12.75" customHeight="1" x14ac:dyDescent="0.3">
      <c r="A23" s="3"/>
      <c r="B23" s="3"/>
      <c r="C23" s="3"/>
      <c r="D23" s="3"/>
      <c r="E23" s="3"/>
      <c r="F23" s="3"/>
      <c r="G23" s="3"/>
      <c r="H23" s="3"/>
      <c r="I23" s="2"/>
      <c r="J23" s="2"/>
      <c r="K23" s="2"/>
      <c r="L23" s="2"/>
      <c r="M23" s="2"/>
      <c r="N23" s="2"/>
      <c r="O23" s="2"/>
      <c r="P23" s="2"/>
      <c r="Q23" s="2"/>
      <c r="R23" s="2"/>
      <c r="S23" s="2"/>
      <c r="T23" s="2"/>
      <c r="U23" s="2"/>
      <c r="V23" s="2"/>
      <c r="W23" s="2"/>
      <c r="X23" s="2"/>
      <c r="Y23" s="2"/>
      <c r="Z23" s="2"/>
    </row>
    <row r="24" spans="1:26" ht="18.75" customHeight="1" x14ac:dyDescent="0.55000000000000004">
      <c r="A24" s="420" t="s">
        <v>12</v>
      </c>
      <c r="B24" s="420"/>
      <c r="C24" s="420"/>
      <c r="D24" s="420"/>
      <c r="E24" s="420"/>
      <c r="F24" s="420"/>
      <c r="G24" s="420"/>
      <c r="H24" s="420"/>
      <c r="I24" s="2"/>
      <c r="J24" s="2"/>
      <c r="K24" s="2"/>
      <c r="L24" s="2"/>
      <c r="M24" s="2"/>
      <c r="N24" s="2"/>
      <c r="O24" s="2"/>
      <c r="P24" s="2"/>
      <c r="Q24" s="2"/>
      <c r="R24" s="2"/>
      <c r="S24" s="2"/>
      <c r="T24" s="2"/>
      <c r="U24" s="2"/>
      <c r="V24" s="2"/>
      <c r="W24" s="2"/>
      <c r="X24" s="2"/>
      <c r="Y24" s="2"/>
      <c r="Z24" s="2"/>
    </row>
    <row r="25" spans="1:26" ht="12.75" customHeight="1" x14ac:dyDescent="0.3">
      <c r="A25" s="3"/>
      <c r="B25" s="3"/>
      <c r="C25" s="3"/>
      <c r="D25" s="3"/>
      <c r="E25" s="3"/>
      <c r="F25" s="3"/>
      <c r="G25" s="3"/>
      <c r="H25" s="3"/>
      <c r="I25" s="2"/>
      <c r="J25" s="2"/>
      <c r="K25" s="2"/>
      <c r="L25" s="2"/>
      <c r="M25" s="2"/>
      <c r="N25" s="2"/>
      <c r="O25" s="2"/>
      <c r="P25" s="2"/>
      <c r="Q25" s="2"/>
      <c r="R25" s="2"/>
      <c r="S25" s="2"/>
      <c r="T25" s="2"/>
      <c r="U25" s="2"/>
      <c r="V25" s="2"/>
      <c r="W25" s="2"/>
      <c r="X25" s="2"/>
      <c r="Y25" s="2"/>
      <c r="Z25" s="2"/>
    </row>
    <row r="26" spans="1:26" ht="12.75" customHeight="1" x14ac:dyDescent="0.3">
      <c r="A26" s="3"/>
      <c r="B26" s="3"/>
      <c r="C26" s="3"/>
      <c r="D26" s="3"/>
      <c r="E26" s="3"/>
      <c r="F26" s="3"/>
      <c r="G26" s="3"/>
      <c r="H26" s="3"/>
      <c r="I26" s="2"/>
      <c r="J26" s="2"/>
      <c r="K26" s="2"/>
      <c r="L26" s="2"/>
      <c r="M26" s="2"/>
      <c r="N26" s="2"/>
      <c r="O26" s="2"/>
      <c r="P26" s="2"/>
      <c r="Q26" s="2"/>
      <c r="R26" s="2"/>
      <c r="S26" s="2"/>
      <c r="T26" s="2"/>
      <c r="U26" s="2"/>
      <c r="V26" s="2"/>
      <c r="W26" s="2"/>
      <c r="X26" s="2"/>
      <c r="Y26" s="2"/>
      <c r="Z26" s="2"/>
    </row>
    <row r="27" spans="1:26" ht="12.75" customHeight="1" x14ac:dyDescent="0.3">
      <c r="A27" s="3"/>
      <c r="B27" s="3"/>
      <c r="C27" s="3"/>
      <c r="D27" s="3"/>
      <c r="E27" s="3"/>
      <c r="F27" s="3"/>
      <c r="G27" s="3"/>
      <c r="H27" s="3"/>
      <c r="I27" s="2"/>
      <c r="J27" s="2"/>
      <c r="K27" s="2"/>
      <c r="L27" s="2"/>
      <c r="M27" s="2"/>
      <c r="N27" s="2"/>
      <c r="O27" s="2"/>
      <c r="P27" s="2"/>
      <c r="Q27" s="2"/>
      <c r="R27" s="2"/>
      <c r="S27" s="2"/>
      <c r="T27" s="2"/>
      <c r="U27" s="2"/>
      <c r="V27" s="2"/>
      <c r="W27" s="2"/>
      <c r="X27" s="2"/>
      <c r="Y27" s="2"/>
      <c r="Z27" s="2"/>
    </row>
    <row r="28" spans="1:26" ht="27.75" customHeight="1" x14ac:dyDescent="0.55000000000000004">
      <c r="A28" s="415" t="s">
        <v>13</v>
      </c>
      <c r="B28" s="415"/>
      <c r="C28" s="415"/>
      <c r="D28" s="415"/>
      <c r="E28" s="415"/>
      <c r="F28" s="415"/>
      <c r="G28" s="415"/>
      <c r="H28" s="415"/>
      <c r="I28" s="2"/>
      <c r="J28" s="2"/>
      <c r="K28" s="2"/>
      <c r="L28" s="2"/>
      <c r="M28" s="2"/>
      <c r="N28" s="2"/>
      <c r="O28" s="2"/>
      <c r="P28" s="2"/>
      <c r="Q28" s="2"/>
      <c r="R28" s="2"/>
      <c r="S28" s="2"/>
      <c r="T28" s="2"/>
      <c r="U28" s="2"/>
      <c r="V28" s="2"/>
      <c r="W28" s="2"/>
      <c r="X28" s="2"/>
      <c r="Y28" s="2"/>
      <c r="Z28" s="2"/>
    </row>
    <row r="29" spans="1:26" ht="27.75" customHeight="1" x14ac:dyDescent="0.45">
      <c r="A29" s="421"/>
      <c r="B29" s="421"/>
      <c r="C29" s="421"/>
      <c r="D29" s="421"/>
      <c r="E29" s="421"/>
      <c r="F29" s="421"/>
      <c r="G29" s="421"/>
      <c r="H29" s="421"/>
      <c r="I29" s="2"/>
      <c r="J29" s="2"/>
      <c r="K29" s="2"/>
      <c r="L29" s="2"/>
      <c r="M29" s="2"/>
      <c r="N29" s="2"/>
      <c r="O29" s="2"/>
      <c r="P29" s="2"/>
      <c r="Q29" s="2"/>
      <c r="R29" s="2"/>
      <c r="S29" s="2"/>
      <c r="T29" s="2"/>
      <c r="U29" s="2"/>
      <c r="V29" s="2"/>
      <c r="W29" s="2"/>
      <c r="X29" s="2"/>
      <c r="Y29" s="2"/>
      <c r="Z29" s="2"/>
    </row>
    <row r="30" spans="1:26" ht="12.75" customHeight="1" x14ac:dyDescent="0.3">
      <c r="A30" s="3"/>
      <c r="B30" s="3"/>
      <c r="C30" s="3"/>
      <c r="D30" s="3"/>
      <c r="E30" s="3"/>
      <c r="F30" s="3"/>
      <c r="G30" s="3"/>
      <c r="H30" s="3"/>
      <c r="I30" s="2"/>
      <c r="J30" s="2"/>
      <c r="K30" s="2"/>
      <c r="L30" s="2"/>
      <c r="M30" s="2"/>
      <c r="N30" s="2"/>
      <c r="O30" s="2"/>
      <c r="P30" s="2"/>
      <c r="Q30" s="2"/>
      <c r="R30" s="2"/>
      <c r="S30" s="2"/>
      <c r="T30" s="2"/>
      <c r="U30" s="2"/>
      <c r="V30" s="2"/>
      <c r="W30" s="2"/>
      <c r="X30" s="2"/>
      <c r="Y30" s="2"/>
      <c r="Z30" s="2"/>
    </row>
    <row r="31" spans="1:26" ht="22.5" customHeight="1" x14ac:dyDescent="0.55000000000000004">
      <c r="A31" s="415" t="s">
        <v>14</v>
      </c>
      <c r="B31" s="415"/>
      <c r="C31" s="415"/>
      <c r="D31" s="415"/>
      <c r="E31" s="415"/>
      <c r="F31" s="415"/>
      <c r="G31" s="415"/>
      <c r="H31" s="415"/>
      <c r="I31" s="2"/>
      <c r="J31" s="2"/>
      <c r="K31" s="2"/>
      <c r="L31" s="2"/>
      <c r="M31" s="2"/>
      <c r="N31" s="2"/>
      <c r="O31" s="2"/>
      <c r="P31" s="2"/>
      <c r="Q31" s="2"/>
      <c r="R31" s="2"/>
      <c r="S31" s="2"/>
      <c r="T31" s="2"/>
      <c r="U31" s="2"/>
      <c r="V31" s="2"/>
      <c r="W31" s="2"/>
      <c r="X31" s="2"/>
      <c r="Y31" s="2"/>
      <c r="Z31" s="2"/>
    </row>
    <row r="32" spans="1:26" ht="12.75" customHeight="1" x14ac:dyDescent="0.45">
      <c r="A32" s="416"/>
      <c r="B32" s="416"/>
      <c r="C32" s="416"/>
      <c r="D32" s="416"/>
      <c r="E32" s="416"/>
      <c r="F32" s="416"/>
      <c r="G32" s="416"/>
      <c r="H32" s="416"/>
      <c r="I32" s="2"/>
      <c r="J32" s="2"/>
      <c r="K32" s="2"/>
      <c r="L32" s="2"/>
      <c r="M32" s="2"/>
      <c r="N32" s="2"/>
      <c r="O32" s="2"/>
      <c r="P32" s="2"/>
      <c r="Q32" s="2"/>
      <c r="R32" s="2"/>
      <c r="S32" s="2"/>
      <c r="T32" s="2"/>
      <c r="U32" s="2"/>
      <c r="V32" s="2"/>
      <c r="W32" s="2"/>
      <c r="X32" s="2"/>
      <c r="Y32" s="2"/>
      <c r="Z32" s="2"/>
    </row>
    <row r="33" spans="1:26" ht="12.75" customHeight="1" x14ac:dyDescent="0.3">
      <c r="A33" s="3"/>
      <c r="B33" s="3"/>
      <c r="C33" s="3"/>
      <c r="D33" s="3"/>
      <c r="E33" s="6"/>
      <c r="F33" s="3"/>
      <c r="G33" s="3"/>
      <c r="H33" s="3"/>
      <c r="I33" s="2"/>
      <c r="J33" s="2"/>
      <c r="K33" s="2"/>
      <c r="L33" s="2"/>
      <c r="M33" s="2"/>
      <c r="N33" s="2"/>
      <c r="O33" s="2"/>
      <c r="P33" s="2"/>
      <c r="Q33" s="2"/>
      <c r="R33" s="2"/>
      <c r="S33" s="2"/>
      <c r="T33" s="2"/>
      <c r="U33" s="2"/>
      <c r="V33" s="2"/>
      <c r="W33" s="2"/>
      <c r="X33" s="2"/>
      <c r="Y33" s="2"/>
      <c r="Z33" s="2"/>
    </row>
    <row r="34" spans="1:26" ht="12.75" customHeight="1" x14ac:dyDescent="0.3">
      <c r="A34" s="3"/>
      <c r="B34" s="3"/>
      <c r="C34" s="3"/>
      <c r="D34" s="3"/>
      <c r="E34" s="3"/>
      <c r="F34" s="3"/>
      <c r="G34" s="3"/>
      <c r="H34" s="3"/>
      <c r="I34" s="2"/>
      <c r="J34" s="2"/>
      <c r="K34" s="2"/>
      <c r="L34" s="2"/>
      <c r="M34" s="2"/>
      <c r="N34" s="2"/>
      <c r="O34" s="2"/>
      <c r="P34" s="2"/>
      <c r="Q34" s="2"/>
      <c r="R34" s="2"/>
      <c r="S34" s="2"/>
      <c r="T34" s="2"/>
      <c r="U34" s="2"/>
      <c r="V34" s="2"/>
      <c r="W34" s="2"/>
      <c r="X34" s="2"/>
      <c r="Y34" s="2"/>
      <c r="Z34" s="2"/>
    </row>
    <row r="35" spans="1:26" ht="12.75" customHeight="1" x14ac:dyDescent="0.3">
      <c r="A35" s="3"/>
      <c r="B35" s="3"/>
      <c r="C35" s="3"/>
      <c r="D35" s="3"/>
      <c r="E35" s="3"/>
      <c r="F35" s="3"/>
      <c r="G35" s="3"/>
      <c r="H35" s="3"/>
      <c r="I35" s="2"/>
      <c r="J35" s="2"/>
      <c r="K35" s="2"/>
      <c r="L35" s="2"/>
      <c r="M35" s="2"/>
      <c r="N35" s="2"/>
      <c r="O35" s="2"/>
      <c r="P35" s="2"/>
      <c r="Q35" s="2"/>
      <c r="R35" s="2"/>
      <c r="S35" s="2"/>
      <c r="T35" s="2"/>
      <c r="U35" s="2"/>
      <c r="V35" s="2"/>
      <c r="W35" s="2"/>
      <c r="X35" s="2"/>
      <c r="Y35" s="2"/>
      <c r="Z35" s="2"/>
    </row>
    <row r="36" spans="1:26" ht="12.75" customHeight="1" x14ac:dyDescent="0.3">
      <c r="A36" s="3"/>
      <c r="B36" s="3"/>
      <c r="C36" s="3"/>
      <c r="D36" s="3"/>
      <c r="E36" s="3"/>
      <c r="F36" s="3"/>
      <c r="G36" s="3"/>
      <c r="H36" s="3"/>
      <c r="I36" s="2"/>
      <c r="J36" s="2"/>
      <c r="K36" s="2"/>
      <c r="L36" s="2"/>
      <c r="M36" s="2"/>
      <c r="N36" s="2"/>
      <c r="O36" s="2"/>
      <c r="P36" s="2"/>
      <c r="Q36" s="2"/>
      <c r="R36" s="2"/>
      <c r="S36" s="2"/>
      <c r="T36" s="2"/>
      <c r="U36" s="2"/>
      <c r="V36" s="2"/>
      <c r="W36" s="2"/>
      <c r="X36" s="2"/>
      <c r="Y36" s="2"/>
      <c r="Z36" s="2"/>
    </row>
    <row r="37" spans="1:26" ht="12.75" customHeight="1" x14ac:dyDescent="0.3">
      <c r="A37" s="3"/>
      <c r="B37" s="3"/>
      <c r="C37" s="3"/>
      <c r="D37" s="3"/>
      <c r="E37" s="3"/>
      <c r="F37" s="3"/>
      <c r="G37" s="3"/>
      <c r="H37" s="3"/>
      <c r="I37" s="2"/>
      <c r="J37" s="2"/>
      <c r="K37" s="2"/>
      <c r="L37" s="2"/>
      <c r="M37" s="2"/>
      <c r="N37" s="2"/>
      <c r="O37" s="2"/>
      <c r="P37" s="2"/>
      <c r="Q37" s="2"/>
      <c r="R37" s="2"/>
      <c r="S37" s="2"/>
      <c r="T37" s="2"/>
      <c r="U37" s="2"/>
      <c r="V37" s="2"/>
      <c r="W37" s="2"/>
      <c r="X37" s="2"/>
      <c r="Y37" s="2"/>
      <c r="Z37" s="2"/>
    </row>
    <row r="38" spans="1:26" ht="12.75" customHeight="1" x14ac:dyDescent="0.3">
      <c r="A38" s="3"/>
      <c r="B38" s="3"/>
      <c r="C38" s="3"/>
      <c r="D38" s="3"/>
      <c r="E38" s="3"/>
      <c r="F38" s="3"/>
      <c r="G38" s="3"/>
      <c r="H38" s="3"/>
      <c r="I38" s="2"/>
      <c r="J38" s="2"/>
      <c r="K38" s="2"/>
      <c r="L38" s="2"/>
      <c r="M38" s="2"/>
      <c r="N38" s="2"/>
      <c r="O38" s="2"/>
      <c r="P38" s="2"/>
      <c r="Q38" s="2"/>
      <c r="R38" s="2"/>
      <c r="S38" s="2"/>
      <c r="T38" s="2"/>
      <c r="U38" s="2"/>
      <c r="V38" s="2"/>
      <c r="W38" s="2"/>
      <c r="X38" s="2"/>
      <c r="Y38" s="2"/>
      <c r="Z38" s="2"/>
    </row>
    <row r="39" spans="1:26" ht="12.75" customHeight="1" x14ac:dyDescent="0.3">
      <c r="A39" s="3"/>
      <c r="B39" s="3"/>
      <c r="C39" s="3"/>
      <c r="D39" s="3"/>
      <c r="E39" s="3"/>
      <c r="F39" s="3"/>
      <c r="G39" s="3"/>
      <c r="H39" s="3"/>
      <c r="I39" s="2"/>
      <c r="J39" s="2"/>
      <c r="K39" s="2"/>
      <c r="L39" s="2"/>
      <c r="M39" s="2"/>
      <c r="N39" s="2"/>
      <c r="O39" s="2"/>
      <c r="P39" s="2"/>
      <c r="Q39" s="2"/>
      <c r="R39" s="2"/>
      <c r="S39" s="2"/>
      <c r="T39" s="2"/>
      <c r="U39" s="2"/>
      <c r="V39" s="2"/>
      <c r="W39" s="2"/>
      <c r="X39" s="2"/>
      <c r="Y39" s="2"/>
      <c r="Z39" s="2"/>
    </row>
    <row r="40" spans="1:26" ht="12.75" customHeight="1" x14ac:dyDescent="0.3">
      <c r="A40" s="3"/>
      <c r="B40" s="3"/>
      <c r="C40" s="3"/>
      <c r="D40" s="3"/>
      <c r="E40" s="3"/>
      <c r="F40" s="3"/>
      <c r="G40" s="3"/>
      <c r="H40" s="3"/>
      <c r="I40" s="2"/>
      <c r="J40" s="2"/>
      <c r="K40" s="2"/>
      <c r="L40" s="2"/>
      <c r="M40" s="2"/>
      <c r="N40" s="2"/>
      <c r="O40" s="2"/>
      <c r="P40" s="2"/>
      <c r="Q40" s="2"/>
      <c r="R40" s="2"/>
      <c r="S40" s="2"/>
      <c r="T40" s="2"/>
      <c r="U40" s="2"/>
      <c r="V40" s="2"/>
      <c r="W40" s="2"/>
      <c r="X40" s="2"/>
      <c r="Y40" s="2"/>
      <c r="Z40" s="2"/>
    </row>
    <row r="41" spans="1:26" ht="12.75" customHeight="1" x14ac:dyDescent="0.3">
      <c r="A41" s="3"/>
      <c r="B41" s="3"/>
      <c r="C41" s="3"/>
      <c r="D41" s="3"/>
      <c r="E41" s="3"/>
      <c r="F41" s="3"/>
      <c r="G41" s="3"/>
      <c r="H41" s="3"/>
      <c r="I41" s="2"/>
      <c r="J41" s="2"/>
      <c r="K41" s="2"/>
      <c r="L41" s="2"/>
      <c r="M41" s="2"/>
      <c r="N41" s="2"/>
      <c r="O41" s="2"/>
      <c r="P41" s="2"/>
      <c r="Q41" s="2"/>
      <c r="R41" s="2"/>
      <c r="S41" s="2"/>
      <c r="T41" s="2"/>
      <c r="U41" s="2"/>
      <c r="V41" s="2"/>
      <c r="W41" s="2"/>
      <c r="X41" s="2"/>
      <c r="Y41" s="2"/>
      <c r="Z41" s="2"/>
    </row>
    <row r="42" spans="1:26" ht="12.75" customHeight="1" x14ac:dyDescent="0.3">
      <c r="A42" s="3"/>
      <c r="B42" s="3"/>
      <c r="C42" s="3"/>
      <c r="D42" s="3"/>
      <c r="E42" s="3"/>
      <c r="F42" s="3"/>
      <c r="G42" s="3"/>
      <c r="H42" s="3"/>
      <c r="I42" s="2"/>
      <c r="J42" s="2"/>
      <c r="K42" s="2"/>
      <c r="L42" s="2"/>
      <c r="M42" s="2"/>
      <c r="N42" s="2"/>
      <c r="O42" s="2"/>
      <c r="P42" s="2"/>
      <c r="Q42" s="2"/>
      <c r="R42" s="2"/>
      <c r="S42" s="2"/>
      <c r="T42" s="2"/>
      <c r="U42" s="2"/>
      <c r="V42" s="2"/>
      <c r="W42" s="2"/>
      <c r="X42" s="2"/>
      <c r="Y42" s="2"/>
      <c r="Z42" s="2"/>
    </row>
    <row r="43" spans="1:26" ht="12.75" customHeight="1" x14ac:dyDescent="0.3">
      <c r="A43" s="3"/>
      <c r="B43" s="3"/>
      <c r="C43" s="3"/>
      <c r="D43" s="3"/>
      <c r="E43" s="3"/>
      <c r="F43" s="3"/>
      <c r="G43" s="3"/>
      <c r="H43" s="3"/>
      <c r="I43" s="2"/>
      <c r="J43" s="2"/>
      <c r="K43" s="2"/>
      <c r="L43" s="2"/>
      <c r="M43" s="2"/>
      <c r="N43" s="2"/>
      <c r="O43" s="2"/>
      <c r="P43" s="2"/>
      <c r="Q43" s="2"/>
      <c r="R43" s="2"/>
      <c r="S43" s="2"/>
      <c r="T43" s="2"/>
      <c r="U43" s="2"/>
      <c r="V43" s="2"/>
      <c r="W43" s="2"/>
      <c r="X43" s="2"/>
      <c r="Y43" s="2"/>
      <c r="Z43" s="2"/>
    </row>
  </sheetData>
  <mergeCells count="7">
    <mergeCell ref="A31:H31"/>
    <mergeCell ref="A32:H32"/>
    <mergeCell ref="A17:H18"/>
    <mergeCell ref="A21:H21"/>
    <mergeCell ref="A24:H24"/>
    <mergeCell ref="A28:H28"/>
    <mergeCell ref="A29:H29"/>
  </mergeCell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4"/>
  <sheetViews>
    <sheetView workbookViewId="0">
      <selection activeCell="J10" sqref="J10"/>
    </sheetView>
  </sheetViews>
  <sheetFormatPr defaultColWidth="8.81640625" defaultRowHeight="12.5" x14ac:dyDescent="0.25"/>
  <cols>
    <col min="1" max="1" width="16.1796875" customWidth="1"/>
    <col min="2" max="2" width="13.81640625" customWidth="1"/>
    <col min="3" max="3" width="15.453125" customWidth="1"/>
    <col min="4" max="4" width="14.1796875" customWidth="1"/>
    <col min="5" max="5" width="12.81640625" customWidth="1"/>
    <col min="6" max="7" width="4.54296875" customWidth="1"/>
    <col min="8" max="11" width="13.54296875" customWidth="1"/>
    <col min="12" max="13" width="11.453125" customWidth="1"/>
    <col min="14" max="14" width="23.81640625" hidden="1" customWidth="1"/>
    <col min="15" max="25" width="8.81640625" customWidth="1"/>
    <col min="26" max="1024" width="14.453125" customWidth="1"/>
  </cols>
  <sheetData>
    <row r="1" spans="1:25" ht="19.5" customHeight="1" x14ac:dyDescent="0.45">
      <c r="A1" s="303" t="str">
        <f>'3-Assumptions'!A1</f>
        <v>SCHOOL NAME</v>
      </c>
      <c r="B1" s="303"/>
      <c r="C1" s="304"/>
      <c r="D1" s="304"/>
      <c r="E1" s="304"/>
      <c r="I1" s="304"/>
      <c r="J1" s="304"/>
      <c r="K1" s="304"/>
      <c r="L1" s="304"/>
      <c r="M1" s="304"/>
      <c r="N1" s="304"/>
      <c r="O1" s="304"/>
      <c r="P1" s="304"/>
      <c r="Q1" s="304"/>
      <c r="R1" s="304"/>
      <c r="S1" s="304"/>
      <c r="T1" s="304"/>
      <c r="U1" s="304"/>
      <c r="V1" s="304"/>
      <c r="W1" s="304"/>
      <c r="X1" s="304"/>
      <c r="Y1" s="304"/>
    </row>
    <row r="2" spans="1:25" ht="15.75" customHeight="1" x14ac:dyDescent="0.45">
      <c r="A2" s="303" t="s">
        <v>15</v>
      </c>
      <c r="B2" s="303"/>
      <c r="C2" s="304" t="s">
        <v>264</v>
      </c>
      <c r="D2" s="38"/>
      <c r="E2" s="304"/>
      <c r="I2" s="304"/>
      <c r="J2" s="304"/>
      <c r="K2" s="304"/>
      <c r="L2" s="304"/>
      <c r="M2" s="304"/>
      <c r="N2" s="304"/>
      <c r="O2" s="304"/>
      <c r="P2" s="304"/>
      <c r="Q2" s="304"/>
      <c r="R2" s="304"/>
      <c r="S2" s="304"/>
      <c r="T2" s="304"/>
      <c r="U2" s="304"/>
      <c r="V2" s="304"/>
      <c r="W2" s="304"/>
      <c r="X2" s="304"/>
      <c r="Y2" s="304"/>
    </row>
    <row r="3" spans="1:25" ht="12.75" customHeight="1" x14ac:dyDescent="0.35">
      <c r="A3" s="305"/>
      <c r="B3" s="305"/>
      <c r="C3" s="2"/>
      <c r="D3" s="2"/>
      <c r="E3" s="2"/>
      <c r="I3" s="2"/>
      <c r="J3" s="2"/>
      <c r="K3" s="304"/>
      <c r="L3" s="304"/>
      <c r="M3" s="304"/>
      <c r="N3" s="2"/>
      <c r="O3" s="2"/>
      <c r="P3" s="2"/>
      <c r="Q3" s="2"/>
      <c r="R3" s="2"/>
      <c r="S3" s="2"/>
      <c r="T3" s="2"/>
      <c r="U3" s="2"/>
      <c r="V3" s="2"/>
      <c r="W3" s="2"/>
      <c r="X3" s="2"/>
      <c r="Y3" s="2"/>
    </row>
    <row r="4" spans="1:25" s="310" customFormat="1" ht="37.5" customHeight="1" x14ac:dyDescent="0.35">
      <c r="A4" s="306"/>
      <c r="B4" s="427" t="s">
        <v>224</v>
      </c>
      <c r="C4" s="427"/>
      <c r="D4" s="427"/>
      <c r="E4" s="427"/>
      <c r="F4" s="307"/>
      <c r="G4" s="307"/>
      <c r="H4" s="427" t="s">
        <v>225</v>
      </c>
      <c r="I4" s="427"/>
      <c r="J4" s="427"/>
      <c r="K4" s="428"/>
      <c r="L4" s="308"/>
      <c r="M4" s="308"/>
      <c r="N4" s="309" t="s">
        <v>265</v>
      </c>
      <c r="O4" s="309"/>
      <c r="P4" s="309"/>
      <c r="Q4" s="309"/>
      <c r="R4" s="309"/>
      <c r="S4" s="309"/>
      <c r="T4" s="309"/>
      <c r="U4" s="309"/>
      <c r="V4" s="309"/>
      <c r="W4" s="309"/>
      <c r="X4" s="309"/>
      <c r="Y4" s="309"/>
    </row>
    <row r="5" spans="1:25" s="313" customFormat="1" ht="32.25" customHeight="1" x14ac:dyDescent="0.25">
      <c r="A5" s="311"/>
      <c r="B5" s="312" t="str">
        <f>'8-4 yr Budget-detail'!B4</f>
        <v>FY 2025-26</v>
      </c>
      <c r="C5" s="312" t="str">
        <f>'8-4 yr Budget-detail'!C4</f>
        <v>FY 2026-27</v>
      </c>
      <c r="D5" s="312" t="str">
        <f>'8-4 yr Budget-detail'!D4</f>
        <v>FY 2027-28</v>
      </c>
      <c r="E5" s="312" t="str">
        <f>'8-4 yr Budget-detail'!E4</f>
        <v>2028-29</v>
      </c>
      <c r="H5" s="312" t="str">
        <f>B5</f>
        <v>FY 2025-26</v>
      </c>
      <c r="I5" s="312" t="str">
        <f t="shared" ref="I5:K5" si="0">C5</f>
        <v>FY 2026-27</v>
      </c>
      <c r="J5" s="312" t="str">
        <f t="shared" si="0"/>
        <v>FY 2027-28</v>
      </c>
      <c r="K5" s="312" t="str">
        <f t="shared" si="0"/>
        <v>2028-29</v>
      </c>
      <c r="L5" s="314"/>
      <c r="M5" s="314"/>
      <c r="N5" s="315" t="s">
        <v>266</v>
      </c>
      <c r="O5" s="315"/>
      <c r="P5" s="315"/>
      <c r="Q5" s="315"/>
      <c r="R5" s="315"/>
      <c r="S5" s="315"/>
      <c r="T5" s="315"/>
      <c r="U5" s="315"/>
      <c r="V5" s="315"/>
      <c r="W5" s="315"/>
      <c r="X5" s="315"/>
      <c r="Y5" s="315"/>
    </row>
    <row r="6" spans="1:25" ht="12.75" customHeight="1" x14ac:dyDescent="0.35">
      <c r="A6" s="316" t="s">
        <v>16</v>
      </c>
      <c r="B6" s="39"/>
      <c r="C6" s="39"/>
      <c r="D6" s="39"/>
      <c r="E6" s="39"/>
      <c r="H6" s="39"/>
      <c r="I6" s="39"/>
      <c r="J6" s="39"/>
      <c r="K6" s="39"/>
      <c r="L6" s="304"/>
      <c r="M6" s="304"/>
      <c r="N6" s="2" t="s">
        <v>267</v>
      </c>
      <c r="O6" s="2"/>
      <c r="P6" s="2"/>
      <c r="Q6" s="2"/>
      <c r="R6" s="2"/>
      <c r="S6" s="2"/>
      <c r="T6" s="2"/>
      <c r="U6" s="2"/>
      <c r="V6" s="2"/>
      <c r="W6" s="2"/>
      <c r="X6" s="2"/>
      <c r="Y6" s="2"/>
    </row>
    <row r="7" spans="1:25" ht="12.75" customHeight="1" x14ac:dyDescent="0.35">
      <c r="A7" s="316" t="s">
        <v>226</v>
      </c>
      <c r="B7" s="39"/>
      <c r="C7" s="39"/>
      <c r="D7" s="39"/>
      <c r="E7" s="39"/>
      <c r="H7" s="39"/>
      <c r="I7" s="39"/>
      <c r="J7" s="39"/>
      <c r="K7" s="39"/>
      <c r="L7" s="304"/>
      <c r="M7" s="304"/>
      <c r="N7" s="2" t="s">
        <v>268</v>
      </c>
      <c r="O7" s="2"/>
      <c r="P7" s="2"/>
      <c r="Q7" s="2"/>
      <c r="R7" s="2"/>
      <c r="S7" s="2"/>
      <c r="T7" s="2"/>
      <c r="U7" s="2"/>
      <c r="V7" s="2"/>
      <c r="W7" s="2"/>
      <c r="X7" s="2"/>
      <c r="Y7" s="2"/>
    </row>
    <row r="8" spans="1:25" ht="12.75" customHeight="1" x14ac:dyDescent="0.35">
      <c r="A8" s="316">
        <v>1</v>
      </c>
      <c r="B8" s="39"/>
      <c r="C8" s="39"/>
      <c r="D8" s="39"/>
      <c r="E8" s="39"/>
      <c r="H8" s="39"/>
      <c r="I8" s="39"/>
      <c r="J8" s="39"/>
      <c r="K8" s="39"/>
      <c r="L8" s="304"/>
      <c r="M8" s="304"/>
      <c r="N8" s="2" t="s">
        <v>269</v>
      </c>
      <c r="O8" s="2"/>
      <c r="P8" s="2"/>
      <c r="Q8" s="2"/>
      <c r="R8" s="2"/>
      <c r="S8" s="2"/>
      <c r="T8" s="2"/>
      <c r="U8" s="2"/>
      <c r="V8" s="2"/>
      <c r="W8" s="2"/>
      <c r="X8" s="2"/>
      <c r="Y8" s="2"/>
    </row>
    <row r="9" spans="1:25" ht="12.75" customHeight="1" x14ac:dyDescent="0.35">
      <c r="A9" s="316">
        <v>2</v>
      </c>
      <c r="B9" s="39"/>
      <c r="C9" s="39"/>
      <c r="D9" s="39"/>
      <c r="E9" s="39"/>
      <c r="H9" s="39"/>
      <c r="I9" s="39"/>
      <c r="J9" s="39"/>
      <c r="K9" s="39"/>
      <c r="L9" s="304"/>
      <c r="M9" s="304"/>
      <c r="N9" s="2" t="s">
        <v>270</v>
      </c>
      <c r="O9" s="2"/>
      <c r="P9" s="2"/>
      <c r="Q9" s="2"/>
      <c r="R9" s="2"/>
      <c r="S9" s="2"/>
      <c r="T9" s="2"/>
      <c r="U9" s="2"/>
      <c r="V9" s="2"/>
      <c r="W9" s="2"/>
      <c r="X9" s="2"/>
      <c r="Y9" s="2"/>
    </row>
    <row r="10" spans="1:25" ht="12.75" customHeight="1" x14ac:dyDescent="0.35">
      <c r="A10" s="316">
        <v>3</v>
      </c>
      <c r="B10" s="39"/>
      <c r="C10" s="39"/>
      <c r="D10" s="39"/>
      <c r="E10" s="39"/>
      <c r="H10" s="39"/>
      <c r="I10" s="39"/>
      <c r="J10" s="39"/>
      <c r="K10" s="39"/>
      <c r="L10" s="304"/>
      <c r="M10" s="304"/>
      <c r="N10" s="2" t="s">
        <v>271</v>
      </c>
      <c r="O10" s="2"/>
      <c r="P10" s="2"/>
      <c r="Q10" s="2"/>
      <c r="R10" s="2"/>
      <c r="S10" s="2"/>
      <c r="T10" s="2"/>
      <c r="U10" s="2"/>
      <c r="V10" s="2"/>
      <c r="W10" s="2"/>
      <c r="X10" s="2"/>
      <c r="Y10" s="2"/>
    </row>
    <row r="11" spans="1:25" ht="12.75" customHeight="1" x14ac:dyDescent="0.35">
      <c r="A11" s="316">
        <v>4</v>
      </c>
      <c r="B11" s="39"/>
      <c r="C11" s="39"/>
      <c r="D11" s="39"/>
      <c r="E11" s="39"/>
      <c r="H11" s="39"/>
      <c r="I11" s="39"/>
      <c r="J11" s="39"/>
      <c r="K11" s="39"/>
      <c r="L11" s="304"/>
      <c r="M11" s="304"/>
      <c r="N11" s="2"/>
      <c r="O11" s="2"/>
      <c r="P11" s="2"/>
      <c r="Q11" s="2"/>
      <c r="R11" s="2"/>
      <c r="S11" s="2"/>
      <c r="T11" s="2"/>
      <c r="U11" s="2"/>
      <c r="V11" s="2"/>
      <c r="W11" s="2"/>
      <c r="X11" s="2"/>
      <c r="Y11" s="2"/>
    </row>
    <row r="12" spans="1:25" ht="12.75" customHeight="1" x14ac:dyDescent="0.35">
      <c r="A12" s="316">
        <v>5</v>
      </c>
      <c r="B12" s="39"/>
      <c r="C12" s="39"/>
      <c r="D12" s="39"/>
      <c r="E12" s="39"/>
      <c r="H12" s="39"/>
      <c r="I12" s="39"/>
      <c r="J12" s="39"/>
      <c r="K12" s="39"/>
      <c r="L12" s="304"/>
      <c r="M12" s="304"/>
      <c r="N12" s="2"/>
      <c r="O12" s="2"/>
      <c r="P12" s="2"/>
      <c r="Q12" s="2"/>
      <c r="R12" s="2"/>
      <c r="S12" s="2"/>
      <c r="T12" s="2"/>
      <c r="U12" s="2"/>
      <c r="V12" s="2"/>
      <c r="W12" s="2"/>
      <c r="X12" s="2"/>
      <c r="Y12" s="2"/>
    </row>
    <row r="13" spans="1:25" ht="12.75" customHeight="1" x14ac:dyDescent="0.35">
      <c r="A13" s="316">
        <v>6</v>
      </c>
      <c r="B13" s="39"/>
      <c r="C13" s="39"/>
      <c r="D13" s="39"/>
      <c r="E13" s="39"/>
      <c r="H13" s="39"/>
      <c r="I13" s="39"/>
      <c r="J13" s="39"/>
      <c r="K13" s="39"/>
      <c r="L13" s="304"/>
      <c r="M13" s="304"/>
      <c r="N13" s="2"/>
      <c r="O13" s="2"/>
      <c r="P13" s="2"/>
      <c r="Q13" s="2"/>
      <c r="R13" s="2"/>
      <c r="S13" s="2"/>
      <c r="T13" s="2"/>
      <c r="U13" s="2"/>
      <c r="V13" s="2"/>
      <c r="W13" s="2"/>
      <c r="X13" s="2"/>
      <c r="Y13" s="2"/>
    </row>
    <row r="14" spans="1:25" ht="12.75" customHeight="1" x14ac:dyDescent="0.35">
      <c r="A14" s="316">
        <v>7</v>
      </c>
      <c r="B14" s="39"/>
      <c r="C14" s="39"/>
      <c r="D14" s="39"/>
      <c r="E14" s="39"/>
      <c r="H14" s="39"/>
      <c r="I14" s="39"/>
      <c r="J14" s="39"/>
      <c r="K14" s="39"/>
      <c r="L14" s="304"/>
      <c r="M14" s="304"/>
      <c r="N14" s="2"/>
      <c r="O14" s="2"/>
      <c r="P14" s="2"/>
      <c r="Q14" s="2"/>
      <c r="R14" s="2"/>
      <c r="S14" s="2"/>
      <c r="T14" s="2"/>
      <c r="U14" s="2"/>
      <c r="V14" s="2"/>
      <c r="W14" s="2"/>
      <c r="X14" s="2"/>
      <c r="Y14" s="2"/>
    </row>
    <row r="15" spans="1:25" ht="12.75" customHeight="1" x14ac:dyDescent="0.35">
      <c r="A15" s="316">
        <v>8</v>
      </c>
      <c r="B15" s="39"/>
      <c r="C15" s="39"/>
      <c r="D15" s="39"/>
      <c r="E15" s="39"/>
      <c r="H15" s="39"/>
      <c r="I15" s="39"/>
      <c r="J15" s="39"/>
      <c r="K15" s="39"/>
      <c r="L15" s="304"/>
      <c r="M15" s="304"/>
      <c r="N15" s="2"/>
      <c r="O15" s="2"/>
      <c r="P15" s="2"/>
      <c r="Q15" s="2"/>
      <c r="R15" s="2"/>
      <c r="S15" s="2"/>
      <c r="T15" s="2"/>
      <c r="U15" s="2"/>
      <c r="V15" s="2"/>
      <c r="W15" s="2"/>
      <c r="X15" s="2"/>
      <c r="Y15" s="2"/>
    </row>
    <row r="16" spans="1:25" ht="12.75" customHeight="1" x14ac:dyDescent="0.35">
      <c r="A16" s="316">
        <v>9</v>
      </c>
      <c r="B16" s="39"/>
      <c r="C16" s="39"/>
      <c r="D16" s="39"/>
      <c r="E16" s="39"/>
      <c r="H16" s="39"/>
      <c r="I16" s="39"/>
      <c r="J16" s="39"/>
      <c r="K16" s="39"/>
      <c r="L16" s="304"/>
      <c r="M16" s="304"/>
      <c r="N16" s="2"/>
      <c r="O16" s="2"/>
      <c r="P16" s="2"/>
      <c r="Q16" s="2"/>
      <c r="R16" s="2"/>
      <c r="S16" s="2"/>
      <c r="T16" s="2"/>
      <c r="U16" s="2"/>
      <c r="V16" s="2"/>
      <c r="W16" s="2"/>
      <c r="X16" s="2"/>
      <c r="Y16" s="2"/>
    </row>
    <row r="17" spans="1:25" ht="12.75" customHeight="1" x14ac:dyDescent="0.35">
      <c r="A17" s="316">
        <v>10</v>
      </c>
      <c r="B17" s="39"/>
      <c r="C17" s="39"/>
      <c r="D17" s="39"/>
      <c r="E17" s="39"/>
      <c r="H17" s="39"/>
      <c r="I17" s="39"/>
      <c r="J17" s="39"/>
      <c r="K17" s="39"/>
      <c r="L17" s="304"/>
      <c r="M17" s="304"/>
      <c r="N17" s="2"/>
      <c r="O17" s="2"/>
      <c r="P17" s="2"/>
      <c r="Q17" s="2"/>
      <c r="R17" s="2"/>
      <c r="S17" s="2"/>
      <c r="T17" s="2"/>
      <c r="U17" s="2"/>
      <c r="V17" s="2"/>
      <c r="W17" s="2"/>
      <c r="X17" s="2"/>
      <c r="Y17" s="2"/>
    </row>
    <row r="18" spans="1:25" ht="12.75" customHeight="1" x14ac:dyDescent="0.35">
      <c r="A18" s="316">
        <v>11</v>
      </c>
      <c r="B18" s="39"/>
      <c r="C18" s="39"/>
      <c r="D18" s="39"/>
      <c r="E18" s="39"/>
      <c r="H18" s="39"/>
      <c r="I18" s="39"/>
      <c r="J18" s="39"/>
      <c r="K18" s="39"/>
      <c r="L18" s="304"/>
      <c r="M18" s="304"/>
      <c r="N18" s="2"/>
      <c r="O18" s="2"/>
      <c r="P18" s="2"/>
      <c r="Q18" s="2"/>
      <c r="R18" s="2"/>
      <c r="S18" s="2"/>
      <c r="T18" s="2"/>
      <c r="U18" s="2"/>
      <c r="V18" s="2"/>
      <c r="W18" s="2"/>
      <c r="X18" s="2"/>
      <c r="Y18" s="2"/>
    </row>
    <row r="19" spans="1:25" ht="12.75" customHeight="1" thickBot="1" x14ac:dyDescent="0.4">
      <c r="A19" s="316">
        <v>12</v>
      </c>
      <c r="B19" s="40"/>
      <c r="C19" s="40"/>
      <c r="D19" s="40"/>
      <c r="E19" s="40"/>
      <c r="H19" s="40"/>
      <c r="I19" s="40"/>
      <c r="J19" s="40"/>
      <c r="K19" s="40"/>
      <c r="L19" s="304"/>
      <c r="M19" s="304"/>
      <c r="N19" s="2"/>
      <c r="O19" s="2"/>
      <c r="P19" s="2"/>
      <c r="Q19" s="2"/>
      <c r="R19" s="2"/>
      <c r="S19" s="2"/>
      <c r="T19" s="2"/>
      <c r="U19" s="2"/>
      <c r="V19" s="2"/>
      <c r="W19" s="2"/>
      <c r="X19" s="2"/>
      <c r="Y19" s="2"/>
    </row>
    <row r="20" spans="1:25" ht="12.75" customHeight="1" x14ac:dyDescent="0.25">
      <c r="I20" s="317"/>
      <c r="J20" s="317"/>
      <c r="K20" s="318"/>
    </row>
    <row r="21" spans="1:25" ht="12.75" customHeight="1" x14ac:dyDescent="0.3">
      <c r="A21" s="319" t="s">
        <v>17</v>
      </c>
      <c r="B21" s="320">
        <f>SUM(B6:B19)+SUM(H6:H19)</f>
        <v>0</v>
      </c>
      <c r="C21" s="320">
        <f>SUM(C6:C19)+SUM(I6:I19)</f>
        <v>0</v>
      </c>
      <c r="D21" s="320">
        <f>SUM(D6:D19)+SUM(J6:J19)</f>
        <v>0</v>
      </c>
      <c r="E21" s="320">
        <f>SUM(E6:E19)+SUM(K6:K19)</f>
        <v>0</v>
      </c>
      <c r="I21" s="2"/>
      <c r="J21" s="2"/>
      <c r="K21" s="321"/>
      <c r="L21" s="2"/>
      <c r="M21" s="2"/>
      <c r="N21" s="2"/>
      <c r="O21" s="2"/>
      <c r="P21" s="2"/>
      <c r="Q21" s="2"/>
      <c r="R21" s="2"/>
      <c r="S21" s="2"/>
      <c r="T21" s="2"/>
    </row>
    <row r="22" spans="1:25" ht="12.75" customHeight="1" x14ac:dyDescent="0.3">
      <c r="A22" s="319"/>
      <c r="B22" s="322"/>
      <c r="C22" s="322"/>
      <c r="D22" s="322"/>
      <c r="E22" s="322"/>
      <c r="I22" s="2"/>
      <c r="J22" s="2"/>
      <c r="K22" s="321"/>
      <c r="L22" s="2"/>
      <c r="M22" s="2"/>
      <c r="N22" s="2"/>
      <c r="O22" s="2"/>
      <c r="P22" s="2"/>
      <c r="Q22" s="2"/>
      <c r="R22" s="2"/>
      <c r="S22" s="2"/>
      <c r="T22" s="2"/>
      <c r="U22" s="2"/>
      <c r="V22" s="2"/>
      <c r="W22" s="2"/>
      <c r="X22" s="2"/>
      <c r="Y22" s="2"/>
    </row>
    <row r="23" spans="1:25" ht="12.75" customHeight="1" x14ac:dyDescent="0.3">
      <c r="A23" s="319" t="s">
        <v>18</v>
      </c>
      <c r="B23" s="323">
        <f>SUM(B7:B19)+SUM(H7:H19)*0.5</f>
        <v>0</v>
      </c>
      <c r="C23" s="323">
        <f>SUM(C7:C19)+SUM(I7:I19)*0.5</f>
        <v>0</v>
      </c>
      <c r="D23" s="323">
        <f>SUM(D7:D19)+SUM(J7:J19)*0.5</f>
        <v>0</v>
      </c>
      <c r="E23" s="323">
        <f>SUM(E7:E19)+SUM(K7:K19)*0.5</f>
        <v>0</v>
      </c>
      <c r="I23" s="2"/>
      <c r="J23" s="2"/>
      <c r="K23" s="321"/>
      <c r="L23" s="2"/>
      <c r="M23" s="2"/>
      <c r="N23" s="2"/>
      <c r="O23" s="2"/>
      <c r="P23" s="2"/>
      <c r="Q23" s="2"/>
      <c r="R23" s="2"/>
      <c r="S23" s="2"/>
      <c r="T23" s="2"/>
      <c r="U23" s="2"/>
      <c r="V23" s="2"/>
      <c r="W23" s="2"/>
      <c r="X23" s="2"/>
      <c r="Y23" s="2"/>
    </row>
    <row r="24" spans="1:25" ht="17.25" customHeight="1" x14ac:dyDescent="0.3">
      <c r="A24" s="324" t="s">
        <v>19</v>
      </c>
      <c r="B24" s="325"/>
      <c r="C24" s="325"/>
      <c r="D24" s="325"/>
      <c r="E24" s="325"/>
      <c r="F24" s="326"/>
      <c r="G24" s="326"/>
      <c r="H24" s="326"/>
      <c r="I24" s="327"/>
      <c r="J24" s="327"/>
      <c r="K24" s="328"/>
      <c r="L24" s="2"/>
      <c r="M24" s="2"/>
      <c r="N24" s="2"/>
      <c r="O24" s="2"/>
      <c r="P24" s="2"/>
      <c r="Q24" s="2"/>
      <c r="R24" s="2"/>
      <c r="S24" s="2"/>
      <c r="T24" s="2"/>
      <c r="U24" s="2"/>
      <c r="V24" s="2"/>
      <c r="W24" s="2"/>
      <c r="X24" s="2"/>
      <c r="Y24" s="2"/>
    </row>
    <row r="26" spans="1:25" ht="12.75" customHeight="1" x14ac:dyDescent="0.25">
      <c r="D26" s="7"/>
      <c r="E26" s="7"/>
    </row>
    <row r="28" spans="1:25" ht="13" x14ac:dyDescent="0.3">
      <c r="A28" s="329" t="s">
        <v>283</v>
      </c>
      <c r="B28" s="13"/>
      <c r="C28" s="13"/>
      <c r="D28" s="13"/>
      <c r="E28" s="13"/>
      <c r="F28" s="13"/>
      <c r="G28" s="13"/>
    </row>
    <row r="29" spans="1:25" ht="34.5" customHeight="1" thickBot="1" x14ac:dyDescent="0.3">
      <c r="A29" s="422" t="s">
        <v>284</v>
      </c>
      <c r="B29" s="422"/>
      <c r="C29" s="422"/>
      <c r="D29" s="422"/>
      <c r="E29" s="330"/>
    </row>
    <row r="30" spans="1:25" ht="38.25" customHeight="1" x14ac:dyDescent="0.25">
      <c r="A30" s="331" t="str">
        <f>C5</f>
        <v>FY 2026-27</v>
      </c>
      <c r="B30" s="332" t="str">
        <f>D5</f>
        <v>FY 2027-28</v>
      </c>
      <c r="C30" s="333" t="str">
        <f>E5</f>
        <v>2028-29</v>
      </c>
    </row>
    <row r="31" spans="1:25" ht="15.75" customHeight="1" thickBot="1" x14ac:dyDescent="0.3">
      <c r="A31" s="334" t="str">
        <f>IFERROR((C21-B21)/B21,"N/A")</f>
        <v>N/A</v>
      </c>
      <c r="B31" s="335" t="str">
        <f>IFERROR((D21-C21)/C21,"N/A")</f>
        <v>N/A</v>
      </c>
      <c r="C31" s="336" t="str">
        <f>IFERROR((E21-D21)/D21,"N/A")</f>
        <v>N/A</v>
      </c>
    </row>
    <row r="32" spans="1:25" x14ac:dyDescent="0.25">
      <c r="A32" s="12"/>
    </row>
    <row r="33" spans="1:7" ht="29.25" customHeight="1" thickBot="1" x14ac:dyDescent="0.3">
      <c r="A33" s="426" t="s">
        <v>285</v>
      </c>
      <c r="B33" s="426"/>
      <c r="C33" s="426"/>
      <c r="D33" s="426"/>
      <c r="E33" s="337"/>
      <c r="F33" s="337"/>
      <c r="G33" s="337"/>
    </row>
    <row r="34" spans="1:7" ht="120.75" customHeight="1" thickBot="1" x14ac:dyDescent="0.3">
      <c r="A34" s="423"/>
      <c r="B34" s="424"/>
      <c r="C34" s="424"/>
      <c r="D34" s="425"/>
    </row>
  </sheetData>
  <mergeCells count="5">
    <mergeCell ref="A29:D29"/>
    <mergeCell ref="A34:D34"/>
    <mergeCell ref="A33:D33"/>
    <mergeCell ref="B4:E4"/>
    <mergeCell ref="H4:K4"/>
  </mergeCells>
  <phoneticPr fontId="16" type="noConversion"/>
  <conditionalFormatting sqref="A31:C31">
    <cfRule type="cellIs" dxfId="13" priority="1" operator="greaterThan">
      <formula>0.02</formula>
    </cfRule>
  </conditionalFormatting>
  <dataValidations count="1">
    <dataValidation type="list" allowBlank="1" showInputMessage="1" showErrorMessage="1" sqref="D2" xr:uid="{5662218F-67B6-437C-909A-9B32ADB13760}">
      <formula1>$N$4:$N$10</formula1>
    </dataValidation>
  </dataValidations>
  <printOptions horizontalCentered="1"/>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2"/>
  <sheetViews>
    <sheetView workbookViewId="0">
      <selection activeCell="I16" sqref="I16"/>
    </sheetView>
  </sheetViews>
  <sheetFormatPr defaultColWidth="8.81640625" defaultRowHeight="12.5" x14ac:dyDescent="0.25"/>
  <cols>
    <col min="1" max="1" width="38.1796875" bestFit="1" customWidth="1"/>
    <col min="2" max="2" width="12.453125" customWidth="1"/>
    <col min="3" max="5" width="12" customWidth="1"/>
    <col min="6" max="6" width="2" customWidth="1"/>
    <col min="7" max="7" width="10.81640625" customWidth="1"/>
    <col min="8" max="8" width="1.81640625" customWidth="1"/>
    <col min="9" max="9" width="81.453125" bestFit="1" customWidth="1"/>
    <col min="10" max="20" width="9.1796875" customWidth="1"/>
    <col min="21" max="24" width="8.81640625" customWidth="1"/>
    <col min="25" max="1023" width="14.453125" customWidth="1"/>
  </cols>
  <sheetData>
    <row r="1" spans="1:24" ht="12.75" customHeight="1" x14ac:dyDescent="0.3">
      <c r="A1" s="17" t="str">
        <f>'3-Assumptions'!A1</f>
        <v>SCHOOL NAME</v>
      </c>
      <c r="B1" s="13"/>
      <c r="C1" s="13"/>
      <c r="D1" s="13"/>
      <c r="E1" s="14"/>
      <c r="F1" s="14"/>
      <c r="G1" s="14"/>
      <c r="H1" s="13"/>
      <c r="I1" s="13"/>
      <c r="J1" s="13"/>
      <c r="K1" s="2"/>
      <c r="L1" s="2"/>
      <c r="M1" s="2"/>
      <c r="N1" s="2"/>
      <c r="O1" s="2"/>
      <c r="P1" s="2"/>
      <c r="Q1" s="2"/>
      <c r="R1" s="2"/>
      <c r="S1" s="2"/>
      <c r="T1" s="2"/>
      <c r="U1" s="2"/>
      <c r="V1" s="2"/>
      <c r="W1" s="2"/>
      <c r="X1" s="2"/>
    </row>
    <row r="2" spans="1:24" ht="12.75" customHeight="1" x14ac:dyDescent="0.3">
      <c r="A2" s="17" t="s">
        <v>20</v>
      </c>
      <c r="B2" s="13"/>
      <c r="C2" s="13"/>
      <c r="D2" s="13"/>
      <c r="E2" s="13"/>
      <c r="F2" s="13"/>
      <c r="G2" s="13"/>
      <c r="H2" s="13"/>
      <c r="I2" s="13"/>
      <c r="J2" s="13"/>
      <c r="K2" s="2"/>
      <c r="L2" s="2"/>
      <c r="M2" s="2"/>
      <c r="N2" s="2"/>
      <c r="O2" s="2"/>
      <c r="P2" s="2"/>
      <c r="Q2" s="2"/>
      <c r="R2" s="2"/>
      <c r="S2" s="2"/>
      <c r="T2" s="2"/>
      <c r="U2" s="2"/>
      <c r="V2" s="2"/>
      <c r="W2" s="2"/>
      <c r="X2" s="2"/>
    </row>
    <row r="3" spans="1:24" ht="12.75" customHeight="1" x14ac:dyDescent="0.3">
      <c r="A3" s="13"/>
      <c r="B3" s="13"/>
      <c r="C3" s="13"/>
      <c r="D3" s="13"/>
      <c r="E3" s="13"/>
      <c r="F3" s="13"/>
      <c r="G3" s="13"/>
      <c r="H3" s="13"/>
      <c r="I3" s="13"/>
      <c r="J3" s="13"/>
      <c r="K3" s="2"/>
      <c r="L3" s="2"/>
      <c r="M3" s="2"/>
      <c r="N3" s="2"/>
      <c r="O3" s="2"/>
      <c r="P3" s="2"/>
      <c r="Q3" s="2"/>
      <c r="R3" s="2"/>
      <c r="S3" s="2"/>
      <c r="T3" s="2"/>
      <c r="U3" s="2"/>
      <c r="V3" s="2"/>
      <c r="W3" s="2"/>
      <c r="X3" s="2"/>
    </row>
    <row r="4" spans="1:24" ht="24.75" customHeight="1" x14ac:dyDescent="0.25">
      <c r="A4" s="338"/>
      <c r="B4" s="15" t="str">
        <f>'8-4 yr Budget-detail'!B4</f>
        <v>FY 2025-26</v>
      </c>
      <c r="C4" s="15" t="str">
        <f>'8-4 yr Budget-detail'!C4</f>
        <v>FY 2026-27</v>
      </c>
      <c r="D4" s="15" t="str">
        <f>'8-4 yr Budget-detail'!D4</f>
        <v>FY 2027-28</v>
      </c>
      <c r="E4" s="15" t="str">
        <f>'8-4 yr Budget-detail'!E4</f>
        <v>2028-29</v>
      </c>
      <c r="F4" s="339"/>
      <c r="G4" s="430" t="s">
        <v>249</v>
      </c>
      <c r="H4" s="340"/>
      <c r="I4" s="341"/>
      <c r="J4" s="341"/>
      <c r="K4" s="342"/>
      <c r="L4" s="342"/>
      <c r="M4" s="342"/>
      <c r="N4" s="342"/>
      <c r="O4" s="342"/>
      <c r="P4" s="342"/>
      <c r="Q4" s="342"/>
      <c r="R4" s="342"/>
      <c r="S4" s="342"/>
      <c r="T4" s="342"/>
      <c r="U4" s="342"/>
      <c r="V4" s="342"/>
      <c r="W4" s="342"/>
      <c r="X4" s="342"/>
    </row>
    <row r="5" spans="1:24" ht="19.5" customHeight="1" x14ac:dyDescent="0.3">
      <c r="A5" s="343" t="s">
        <v>21</v>
      </c>
      <c r="B5" s="344">
        <f>'4-Current Year'!E6</f>
        <v>0</v>
      </c>
      <c r="C5" s="345">
        <f>'5-Year 1'!E5</f>
        <v>0</v>
      </c>
      <c r="D5" s="345">
        <f>'6-Year 2'!E5</f>
        <v>0</v>
      </c>
      <c r="E5" s="345">
        <f>'7-Year 3'!E5</f>
        <v>0</v>
      </c>
      <c r="F5" s="16"/>
      <c r="G5" s="430"/>
      <c r="H5" s="109"/>
      <c r="I5" s="13"/>
      <c r="J5" s="13"/>
      <c r="K5" s="2"/>
      <c r="L5" s="2"/>
      <c r="M5" s="2"/>
      <c r="N5" s="2"/>
      <c r="O5" s="2"/>
      <c r="P5" s="2"/>
      <c r="Q5" s="2"/>
      <c r="R5" s="2"/>
      <c r="S5" s="2"/>
      <c r="T5" s="2"/>
      <c r="U5" s="2"/>
      <c r="V5" s="2"/>
      <c r="W5" s="2"/>
      <c r="X5" s="2"/>
    </row>
    <row r="6" spans="1:24" ht="18.75" customHeight="1" x14ac:dyDescent="0.3">
      <c r="A6" s="18" t="s">
        <v>215</v>
      </c>
      <c r="B6" s="19">
        <v>10</v>
      </c>
      <c r="C6" s="19">
        <v>10</v>
      </c>
      <c r="D6" s="19">
        <v>15</v>
      </c>
      <c r="E6" s="20">
        <v>20</v>
      </c>
      <c r="F6" s="346"/>
      <c r="G6" s="24">
        <v>44000</v>
      </c>
      <c r="H6" s="347"/>
      <c r="I6" s="17" t="s">
        <v>279</v>
      </c>
      <c r="J6" s="17"/>
      <c r="K6" s="1"/>
      <c r="L6" s="1"/>
      <c r="M6" s="1"/>
      <c r="N6" s="1"/>
      <c r="O6" s="1"/>
      <c r="P6" s="1"/>
      <c r="Q6" s="1"/>
      <c r="R6" s="1"/>
      <c r="S6" s="1"/>
      <c r="T6" s="1"/>
      <c r="U6" s="1"/>
      <c r="V6" s="1"/>
      <c r="W6" s="1"/>
      <c r="X6" s="1"/>
    </row>
    <row r="7" spans="1:24" ht="18.75" customHeight="1" x14ac:dyDescent="0.3">
      <c r="A7" s="18" t="s">
        <v>272</v>
      </c>
      <c r="B7" s="19">
        <v>5</v>
      </c>
      <c r="C7" s="20">
        <v>5</v>
      </c>
      <c r="D7" s="20">
        <v>5</v>
      </c>
      <c r="E7" s="20">
        <v>5</v>
      </c>
      <c r="F7" s="346"/>
      <c r="G7" s="25">
        <v>30000</v>
      </c>
      <c r="H7" s="347"/>
      <c r="I7" s="17"/>
      <c r="J7" s="17"/>
      <c r="K7" s="1"/>
      <c r="L7" s="1"/>
      <c r="M7" s="1"/>
      <c r="N7" s="1"/>
      <c r="O7" s="1"/>
      <c r="P7" s="1"/>
      <c r="Q7" s="1"/>
      <c r="R7" s="1"/>
      <c r="S7" s="1"/>
      <c r="T7" s="1"/>
      <c r="U7" s="1"/>
      <c r="V7" s="1"/>
      <c r="W7" s="1"/>
      <c r="X7" s="1"/>
    </row>
    <row r="8" spans="1:24" ht="18.75" customHeight="1" x14ac:dyDescent="0.3">
      <c r="A8" s="21"/>
      <c r="B8" s="19"/>
      <c r="C8" s="19"/>
      <c r="D8" s="19"/>
      <c r="E8" s="20"/>
      <c r="F8" s="346"/>
      <c r="G8" s="25"/>
      <c r="H8" s="347"/>
      <c r="I8" s="17"/>
      <c r="J8" s="17"/>
      <c r="K8" s="1"/>
      <c r="L8" s="1"/>
      <c r="M8" s="1"/>
      <c r="N8" s="1"/>
      <c r="O8" s="1"/>
      <c r="P8" s="1"/>
      <c r="Q8" s="1"/>
      <c r="R8" s="1"/>
      <c r="S8" s="1"/>
      <c r="T8" s="1"/>
      <c r="U8" s="1"/>
      <c r="V8" s="1"/>
      <c r="W8" s="1"/>
      <c r="X8" s="1"/>
    </row>
    <row r="9" spans="1:24" ht="18.75" customHeight="1" x14ac:dyDescent="0.3">
      <c r="A9" s="21"/>
      <c r="B9" s="19"/>
      <c r="C9" s="19"/>
      <c r="D9" s="19"/>
      <c r="E9" s="20"/>
      <c r="F9" s="346"/>
      <c r="G9" s="25"/>
      <c r="H9" s="347"/>
      <c r="I9" s="17"/>
      <c r="J9" s="17"/>
      <c r="K9" s="1"/>
      <c r="L9" s="1"/>
      <c r="M9" s="1"/>
      <c r="N9" s="1"/>
      <c r="O9" s="1"/>
      <c r="P9" s="1"/>
      <c r="Q9" s="1"/>
      <c r="R9" s="1"/>
      <c r="S9" s="1"/>
      <c r="T9" s="1"/>
      <c r="U9" s="1"/>
      <c r="V9" s="1"/>
      <c r="W9" s="1"/>
      <c r="X9" s="1"/>
    </row>
    <row r="10" spans="1:24" ht="18.75" customHeight="1" x14ac:dyDescent="0.3">
      <c r="A10" s="21"/>
      <c r="B10" s="19"/>
      <c r="C10" s="19"/>
      <c r="D10" s="19"/>
      <c r="E10" s="20"/>
      <c r="F10" s="346"/>
      <c r="G10" s="25"/>
      <c r="H10" s="347"/>
      <c r="I10" s="17"/>
      <c r="J10" s="17"/>
      <c r="K10" s="1"/>
      <c r="L10" s="1"/>
      <c r="M10" s="1"/>
      <c r="N10" s="1"/>
      <c r="O10" s="1"/>
      <c r="P10" s="1"/>
      <c r="Q10" s="1"/>
      <c r="R10" s="1"/>
      <c r="S10" s="1"/>
      <c r="T10" s="1"/>
      <c r="U10" s="1"/>
      <c r="V10" s="1"/>
      <c r="W10" s="1"/>
      <c r="X10" s="1"/>
    </row>
    <row r="11" spans="1:24" ht="18.75" customHeight="1" x14ac:dyDescent="0.3">
      <c r="A11" s="21"/>
      <c r="B11" s="19"/>
      <c r="C11" s="19"/>
      <c r="D11" s="19"/>
      <c r="E11" s="20"/>
      <c r="F11" s="346"/>
      <c r="G11" s="25"/>
      <c r="H11" s="347"/>
      <c r="I11" s="17"/>
      <c r="J11" s="17"/>
      <c r="K11" s="1"/>
      <c r="L11" s="1"/>
      <c r="M11" s="1"/>
      <c r="N11" s="1"/>
      <c r="O11" s="1"/>
      <c r="P11" s="1"/>
      <c r="Q11" s="1"/>
      <c r="R11" s="1"/>
      <c r="S11" s="1"/>
      <c r="T11" s="1"/>
      <c r="U11" s="1"/>
      <c r="V11" s="1"/>
      <c r="W11" s="1"/>
      <c r="X11" s="1"/>
    </row>
    <row r="12" spans="1:24" ht="18.75" customHeight="1" x14ac:dyDescent="0.3">
      <c r="A12" s="21"/>
      <c r="B12" s="19"/>
      <c r="C12" s="19"/>
      <c r="D12" s="19"/>
      <c r="E12" s="20"/>
      <c r="F12" s="346"/>
      <c r="G12" s="25"/>
      <c r="H12" s="347"/>
      <c r="I12" s="17"/>
      <c r="J12" s="17"/>
      <c r="K12" s="1"/>
      <c r="L12" s="1"/>
      <c r="M12" s="1"/>
      <c r="N12" s="1"/>
      <c r="O12" s="1"/>
      <c r="P12" s="1"/>
      <c r="Q12" s="1"/>
      <c r="R12" s="1"/>
      <c r="S12" s="1"/>
      <c r="T12" s="1"/>
      <c r="U12" s="1"/>
      <c r="V12" s="1"/>
      <c r="W12" s="1"/>
      <c r="X12" s="1"/>
    </row>
    <row r="13" spans="1:24" ht="18.75" customHeight="1" x14ac:dyDescent="0.3">
      <c r="A13" s="21"/>
      <c r="B13" s="19"/>
      <c r="C13" s="19"/>
      <c r="D13" s="19"/>
      <c r="E13" s="20"/>
      <c r="F13" s="346"/>
      <c r="G13" s="25"/>
      <c r="H13" s="347"/>
      <c r="I13" s="17"/>
      <c r="J13" s="17"/>
      <c r="K13" s="1"/>
      <c r="L13" s="1"/>
      <c r="M13" s="1"/>
      <c r="N13" s="1"/>
      <c r="O13" s="1"/>
      <c r="P13" s="1"/>
      <c r="Q13" s="1"/>
      <c r="R13" s="1"/>
      <c r="S13" s="1"/>
      <c r="T13" s="1"/>
      <c r="U13" s="1"/>
      <c r="V13" s="1"/>
      <c r="W13" s="1"/>
      <c r="X13" s="1"/>
    </row>
    <row r="14" spans="1:24" ht="18.75" customHeight="1" x14ac:dyDescent="0.3">
      <c r="A14" s="21"/>
      <c r="B14" s="19"/>
      <c r="C14" s="19"/>
      <c r="D14" s="19"/>
      <c r="E14" s="20"/>
      <c r="F14" s="346"/>
      <c r="G14" s="25"/>
      <c r="H14" s="347"/>
      <c r="I14" s="17"/>
      <c r="J14" s="17"/>
      <c r="K14" s="1"/>
      <c r="L14" s="1"/>
      <c r="M14" s="1"/>
      <c r="N14" s="1"/>
      <c r="O14" s="1"/>
      <c r="P14" s="1"/>
      <c r="Q14" s="1"/>
      <c r="R14" s="1"/>
      <c r="S14" s="1"/>
      <c r="T14" s="1"/>
      <c r="U14" s="1"/>
      <c r="V14" s="1"/>
      <c r="W14" s="1"/>
      <c r="X14" s="1"/>
    </row>
    <row r="15" spans="1:24" ht="18.75" customHeight="1" x14ac:dyDescent="0.3">
      <c r="A15" s="21"/>
      <c r="B15" s="19"/>
      <c r="C15" s="19"/>
      <c r="D15" s="19"/>
      <c r="E15" s="20"/>
      <c r="F15" s="348"/>
      <c r="G15" s="25"/>
      <c r="H15" s="347"/>
      <c r="I15" s="17"/>
      <c r="J15" s="17"/>
      <c r="K15" s="1"/>
      <c r="L15" s="1"/>
      <c r="M15" s="1"/>
      <c r="N15" s="1"/>
      <c r="O15" s="1"/>
      <c r="P15" s="1"/>
      <c r="Q15" s="1"/>
      <c r="R15" s="1"/>
      <c r="S15" s="1"/>
      <c r="T15" s="1"/>
      <c r="U15" s="1"/>
      <c r="V15" s="1"/>
      <c r="W15" s="1"/>
      <c r="X15" s="1"/>
    </row>
    <row r="16" spans="1:24" ht="18.75" customHeight="1" x14ac:dyDescent="0.3">
      <c r="A16" s="21"/>
      <c r="B16" s="19"/>
      <c r="C16" s="19"/>
      <c r="D16" s="19"/>
      <c r="E16" s="20"/>
      <c r="F16" s="16"/>
      <c r="G16" s="25"/>
      <c r="H16" s="347"/>
      <c r="I16" s="13"/>
      <c r="J16" s="13"/>
      <c r="K16" s="2"/>
      <c r="L16" s="2"/>
      <c r="M16" s="2"/>
      <c r="N16" s="2"/>
      <c r="O16" s="2"/>
      <c r="P16" s="2"/>
      <c r="Q16" s="2"/>
      <c r="R16" s="2"/>
      <c r="S16" s="2"/>
      <c r="T16" s="2"/>
      <c r="U16" s="2"/>
      <c r="V16" s="2"/>
      <c r="W16" s="2"/>
      <c r="X16" s="2"/>
    </row>
    <row r="17" spans="1:24" ht="18.75" customHeight="1" x14ac:dyDescent="0.3">
      <c r="A17" s="18"/>
      <c r="B17" s="19"/>
      <c r="C17" s="19"/>
      <c r="D17" s="19"/>
      <c r="E17" s="20"/>
      <c r="F17" s="16"/>
      <c r="G17" s="25"/>
      <c r="H17" s="347"/>
      <c r="I17" s="13"/>
      <c r="J17" s="13"/>
      <c r="K17" s="2"/>
      <c r="L17" s="2"/>
      <c r="M17" s="2"/>
      <c r="N17" s="2"/>
      <c r="O17" s="2"/>
      <c r="P17" s="2"/>
      <c r="Q17" s="2"/>
      <c r="R17" s="2"/>
      <c r="S17" s="2"/>
      <c r="T17" s="2"/>
      <c r="U17" s="2"/>
      <c r="V17" s="2"/>
      <c r="W17" s="2"/>
      <c r="X17" s="2"/>
    </row>
    <row r="18" spans="1:24" ht="18.75" customHeight="1" x14ac:dyDescent="0.3">
      <c r="A18" s="22"/>
      <c r="B18" s="19"/>
      <c r="C18" s="19"/>
      <c r="D18" s="20"/>
      <c r="E18" s="20"/>
      <c r="F18" s="16"/>
      <c r="G18" s="25"/>
      <c r="H18" s="347"/>
      <c r="I18" s="13"/>
      <c r="J18" s="13"/>
      <c r="K18" s="2"/>
      <c r="L18" s="2"/>
      <c r="M18" s="2"/>
      <c r="N18" s="2"/>
      <c r="O18" s="2"/>
      <c r="P18" s="2"/>
      <c r="Q18" s="2"/>
      <c r="R18" s="2"/>
      <c r="S18" s="2"/>
      <c r="T18" s="2"/>
      <c r="U18" s="2"/>
      <c r="V18" s="2"/>
      <c r="W18" s="2"/>
      <c r="X18" s="2"/>
    </row>
    <row r="19" spans="1:24" ht="18.75" customHeight="1" x14ac:dyDescent="0.3">
      <c r="A19" s="21"/>
      <c r="B19" s="19"/>
      <c r="C19" s="19"/>
      <c r="D19" s="20"/>
      <c r="E19" s="20"/>
      <c r="F19" s="16"/>
      <c r="G19" s="25"/>
      <c r="H19" s="347"/>
      <c r="I19" s="13"/>
      <c r="J19" s="13"/>
      <c r="K19" s="2"/>
      <c r="L19" s="2"/>
      <c r="M19" s="2"/>
      <c r="N19" s="2"/>
      <c r="O19" s="2"/>
      <c r="P19" s="2"/>
      <c r="Q19" s="2"/>
      <c r="R19" s="2"/>
      <c r="S19" s="2"/>
      <c r="T19" s="2"/>
      <c r="U19" s="2"/>
      <c r="V19" s="2"/>
      <c r="W19" s="2"/>
      <c r="X19" s="2"/>
    </row>
    <row r="20" spans="1:24" ht="18.75" customHeight="1" x14ac:dyDescent="0.3">
      <c r="A20" s="21"/>
      <c r="B20" s="19"/>
      <c r="C20" s="19"/>
      <c r="D20" s="20"/>
      <c r="E20" s="20"/>
      <c r="F20" s="16"/>
      <c r="G20" s="25"/>
      <c r="H20" s="347"/>
      <c r="I20" s="13"/>
      <c r="J20" s="13"/>
      <c r="K20" s="2"/>
      <c r="L20" s="2"/>
      <c r="M20" s="2"/>
      <c r="N20" s="2"/>
      <c r="O20" s="2"/>
      <c r="P20" s="2"/>
      <c r="Q20" s="2"/>
      <c r="R20" s="2"/>
      <c r="S20" s="2"/>
      <c r="T20" s="2"/>
      <c r="U20" s="2"/>
      <c r="V20" s="2"/>
      <c r="W20" s="2"/>
      <c r="X20" s="2"/>
    </row>
    <row r="21" spans="1:24" ht="18.75" customHeight="1" x14ac:dyDescent="0.3">
      <c r="A21" s="23"/>
      <c r="B21" s="20"/>
      <c r="C21" s="20"/>
      <c r="D21" s="20"/>
      <c r="E21" s="20"/>
      <c r="F21" s="16"/>
      <c r="G21" s="26"/>
      <c r="H21" s="347"/>
      <c r="I21" s="13" t="s">
        <v>10</v>
      </c>
      <c r="J21" s="13"/>
      <c r="K21" s="2"/>
      <c r="L21" s="2"/>
      <c r="M21" s="2"/>
      <c r="N21" s="2"/>
      <c r="O21" s="2"/>
      <c r="P21" s="2"/>
      <c r="Q21" s="2"/>
      <c r="R21" s="2"/>
      <c r="S21" s="2"/>
      <c r="T21" s="2"/>
      <c r="U21" s="2"/>
      <c r="V21" s="2"/>
      <c r="W21" s="2"/>
      <c r="X21" s="2"/>
    </row>
    <row r="22" spans="1:24" ht="12.75" customHeight="1" x14ac:dyDescent="0.3">
      <c r="A22" s="349" t="s">
        <v>22</v>
      </c>
      <c r="B22" s="350">
        <f>SUM(B6:B21)</f>
        <v>15</v>
      </c>
      <c r="C22" s="350">
        <f>SUM(C6:C21)</f>
        <v>15</v>
      </c>
      <c r="D22" s="350">
        <f>SUM(D6:D21)</f>
        <v>20</v>
      </c>
      <c r="E22" s="350">
        <f>SUM(E6:E21)</f>
        <v>25</v>
      </c>
      <c r="F22" s="16"/>
      <c r="G22" s="351"/>
      <c r="H22" s="347"/>
      <c r="I22" s="13"/>
      <c r="J22" s="13"/>
      <c r="K22" s="2"/>
      <c r="L22" s="2"/>
      <c r="M22" s="2"/>
      <c r="N22" s="2"/>
      <c r="O22" s="2"/>
      <c r="P22" s="2"/>
      <c r="Q22" s="2"/>
      <c r="R22" s="2"/>
      <c r="S22" s="2"/>
      <c r="T22" s="2"/>
      <c r="U22" s="352"/>
      <c r="V22" s="352"/>
      <c r="W22" s="352"/>
      <c r="X22" s="352"/>
    </row>
    <row r="23" spans="1:24" ht="12.75" customHeight="1" x14ac:dyDescent="0.3">
      <c r="A23" s="353"/>
      <c r="B23" s="346"/>
      <c r="C23" s="346"/>
      <c r="D23" s="346"/>
      <c r="E23" s="346"/>
      <c r="F23" s="16"/>
      <c r="G23" s="351"/>
      <c r="H23" s="347"/>
      <c r="I23" s="13"/>
      <c r="J23" s="13"/>
      <c r="K23" s="2"/>
      <c r="L23" s="2"/>
      <c r="M23" s="2"/>
      <c r="N23" s="2"/>
      <c r="O23" s="2"/>
      <c r="P23" s="2"/>
      <c r="Q23" s="2"/>
      <c r="R23" s="2"/>
      <c r="S23" s="2"/>
      <c r="T23" s="2"/>
      <c r="U23" s="2"/>
      <c r="V23" s="2"/>
      <c r="W23" s="2"/>
      <c r="X23" s="2"/>
    </row>
    <row r="24" spans="1:24" ht="23.25" customHeight="1" x14ac:dyDescent="0.3">
      <c r="A24" s="343" t="s">
        <v>257</v>
      </c>
      <c r="B24" s="344">
        <f>SUM(B25:B38)</f>
        <v>0</v>
      </c>
      <c r="C24" s="344">
        <f>SUM(C25:C38)</f>
        <v>0</v>
      </c>
      <c r="D24" s="344">
        <f>SUM(D25:D38)</f>
        <v>0</v>
      </c>
      <c r="E24" s="344">
        <f>SUM(E25:E38)</f>
        <v>0</v>
      </c>
      <c r="F24" s="16"/>
      <c r="G24" s="351"/>
      <c r="H24" s="347"/>
      <c r="I24" s="13"/>
      <c r="J24" s="13"/>
      <c r="K24" s="2"/>
      <c r="L24" s="2"/>
      <c r="M24" s="2"/>
      <c r="N24" s="2"/>
      <c r="O24" s="2"/>
      <c r="P24" s="2"/>
      <c r="Q24" s="2"/>
      <c r="R24" s="2"/>
      <c r="S24" s="2"/>
      <c r="T24" s="2"/>
      <c r="U24" s="2"/>
      <c r="V24" s="2"/>
      <c r="W24" s="2"/>
      <c r="X24" s="2"/>
    </row>
    <row r="25" spans="1:24" ht="20.25" customHeight="1" x14ac:dyDescent="0.3">
      <c r="A25" s="18" t="s">
        <v>259</v>
      </c>
      <c r="B25" s="19"/>
      <c r="C25" s="19"/>
      <c r="D25" s="19"/>
      <c r="E25" s="20"/>
      <c r="F25" s="346"/>
      <c r="G25" s="24">
        <v>80000</v>
      </c>
      <c r="H25" s="347"/>
      <c r="I25" s="13"/>
      <c r="J25" s="13"/>
      <c r="K25" s="2"/>
      <c r="L25" s="2"/>
      <c r="M25" s="2"/>
      <c r="N25" s="2"/>
      <c r="O25" s="2"/>
      <c r="P25" s="2"/>
      <c r="Q25" s="2"/>
      <c r="R25" s="2"/>
      <c r="S25" s="2"/>
      <c r="T25" s="2"/>
      <c r="U25" s="2"/>
      <c r="V25" s="2"/>
      <c r="W25" s="2"/>
      <c r="X25" s="2"/>
    </row>
    <row r="26" spans="1:24" ht="20.25" customHeight="1" x14ac:dyDescent="0.3">
      <c r="A26" s="18" t="s">
        <v>233</v>
      </c>
      <c r="B26" s="19"/>
      <c r="C26" s="20"/>
      <c r="D26" s="20"/>
      <c r="E26" s="20"/>
      <c r="F26" s="346"/>
      <c r="G26" s="25">
        <v>45000</v>
      </c>
      <c r="H26" s="347"/>
      <c r="I26" s="13"/>
      <c r="J26" s="13"/>
      <c r="K26" s="2"/>
      <c r="L26" s="2"/>
      <c r="M26" s="2"/>
      <c r="N26" s="2"/>
      <c r="O26" s="2"/>
      <c r="P26" s="2"/>
      <c r="Q26" s="2"/>
      <c r="R26" s="2"/>
      <c r="S26" s="2"/>
      <c r="T26" s="2"/>
      <c r="U26" s="2"/>
      <c r="V26" s="2"/>
      <c r="W26" s="2"/>
      <c r="X26" s="2"/>
    </row>
    <row r="27" spans="1:24" ht="20.25" customHeight="1" x14ac:dyDescent="0.3">
      <c r="A27" s="18" t="s">
        <v>260</v>
      </c>
      <c r="B27" s="19"/>
      <c r="C27" s="19"/>
      <c r="D27" s="19"/>
      <c r="E27" s="20"/>
      <c r="F27" s="348"/>
      <c r="G27" s="25">
        <v>38000</v>
      </c>
      <c r="H27" s="347"/>
      <c r="I27" s="13"/>
      <c r="J27" s="13"/>
      <c r="K27" s="2"/>
      <c r="L27" s="2"/>
      <c r="M27" s="2"/>
      <c r="N27" s="2"/>
      <c r="O27" s="2"/>
      <c r="P27" s="2"/>
      <c r="Q27" s="2"/>
      <c r="R27" s="2"/>
      <c r="S27" s="2"/>
      <c r="T27" s="2"/>
      <c r="U27" s="2"/>
      <c r="V27" s="2"/>
      <c r="W27" s="2"/>
      <c r="X27" s="2"/>
    </row>
    <row r="28" spans="1:24" ht="20.25" customHeight="1" x14ac:dyDescent="0.3">
      <c r="A28" s="21"/>
      <c r="B28" s="19"/>
      <c r="C28" s="19"/>
      <c r="D28" s="19"/>
      <c r="E28" s="20"/>
      <c r="F28" s="348"/>
      <c r="G28" s="25"/>
      <c r="H28" s="347"/>
      <c r="I28" s="13"/>
      <c r="J28" s="13"/>
      <c r="K28" s="2"/>
      <c r="L28" s="2"/>
      <c r="M28" s="2"/>
      <c r="N28" s="2"/>
      <c r="O28" s="2"/>
      <c r="P28" s="2"/>
      <c r="Q28" s="2"/>
      <c r="R28" s="2"/>
      <c r="S28" s="2"/>
      <c r="T28" s="2"/>
      <c r="U28" s="2"/>
      <c r="V28" s="2"/>
      <c r="W28" s="2"/>
      <c r="X28" s="2"/>
    </row>
    <row r="29" spans="1:24" ht="20.25" customHeight="1" x14ac:dyDescent="0.3">
      <c r="A29" s="21"/>
      <c r="B29" s="19"/>
      <c r="C29" s="19"/>
      <c r="D29" s="19"/>
      <c r="E29" s="20"/>
      <c r="F29" s="348"/>
      <c r="G29" s="25"/>
      <c r="H29" s="347"/>
      <c r="I29" s="13"/>
      <c r="J29" s="13"/>
      <c r="K29" s="2"/>
      <c r="L29" s="2"/>
      <c r="M29" s="2"/>
      <c r="N29" s="2"/>
      <c r="O29" s="2"/>
      <c r="P29" s="2"/>
      <c r="Q29" s="2"/>
      <c r="R29" s="2"/>
      <c r="S29" s="2"/>
      <c r="T29" s="2"/>
      <c r="U29" s="2"/>
      <c r="V29" s="2"/>
      <c r="W29" s="2"/>
      <c r="X29" s="2"/>
    </row>
    <row r="30" spans="1:24" ht="20.25" customHeight="1" x14ac:dyDescent="0.3">
      <c r="A30" s="21"/>
      <c r="B30" s="19"/>
      <c r="C30" s="19"/>
      <c r="D30" s="19"/>
      <c r="E30" s="20"/>
      <c r="F30" s="348"/>
      <c r="G30" s="25"/>
      <c r="H30" s="347"/>
      <c r="I30" s="13"/>
      <c r="J30" s="13"/>
      <c r="K30" s="2"/>
      <c r="L30" s="2"/>
      <c r="M30" s="2"/>
      <c r="N30" s="2"/>
      <c r="O30" s="2"/>
      <c r="P30" s="2"/>
      <c r="Q30" s="2"/>
      <c r="R30" s="2"/>
      <c r="S30" s="2"/>
      <c r="T30" s="2"/>
      <c r="U30" s="2"/>
      <c r="V30" s="2"/>
      <c r="W30" s="2"/>
      <c r="X30" s="2"/>
    </row>
    <row r="31" spans="1:24" ht="20.25" customHeight="1" x14ac:dyDescent="0.3">
      <c r="A31" s="21"/>
      <c r="B31" s="19"/>
      <c r="C31" s="19"/>
      <c r="D31" s="19"/>
      <c r="E31" s="20"/>
      <c r="F31" s="348"/>
      <c r="G31" s="25"/>
      <c r="H31" s="347"/>
      <c r="I31" s="13"/>
      <c r="J31" s="13"/>
      <c r="K31" s="2"/>
      <c r="L31" s="2"/>
      <c r="M31" s="2"/>
      <c r="N31" s="2"/>
      <c r="O31" s="2"/>
      <c r="P31" s="2"/>
      <c r="Q31" s="2"/>
      <c r="R31" s="2"/>
      <c r="S31" s="2"/>
      <c r="T31" s="2"/>
      <c r="U31" s="2"/>
      <c r="V31" s="2"/>
      <c r="W31" s="2"/>
      <c r="X31" s="2"/>
    </row>
    <row r="32" spans="1:24" ht="20.25" customHeight="1" x14ac:dyDescent="0.3">
      <c r="A32" s="21"/>
      <c r="B32" s="19"/>
      <c r="C32" s="19"/>
      <c r="D32" s="19"/>
      <c r="E32" s="20"/>
      <c r="F32" s="348"/>
      <c r="G32" s="25"/>
      <c r="H32" s="347"/>
      <c r="I32" s="13"/>
      <c r="J32" s="13"/>
      <c r="K32" s="2"/>
      <c r="L32" s="2"/>
      <c r="M32" s="2"/>
      <c r="N32" s="2"/>
      <c r="O32" s="2"/>
      <c r="P32" s="2"/>
      <c r="Q32" s="2"/>
      <c r="R32" s="2"/>
      <c r="S32" s="2"/>
      <c r="T32" s="2"/>
      <c r="U32" s="2"/>
      <c r="V32" s="2"/>
      <c r="W32" s="2"/>
      <c r="X32" s="2"/>
    </row>
    <row r="33" spans="1:24" ht="20.25" customHeight="1" x14ac:dyDescent="0.3">
      <c r="A33" s="21"/>
      <c r="B33" s="19"/>
      <c r="C33" s="19"/>
      <c r="D33" s="19"/>
      <c r="E33" s="20"/>
      <c r="F33" s="16"/>
      <c r="G33" s="25"/>
      <c r="H33" s="347"/>
      <c r="I33" s="13"/>
      <c r="J33" s="13"/>
      <c r="K33" s="2"/>
      <c r="L33" s="2"/>
      <c r="M33" s="2"/>
      <c r="N33" s="2"/>
      <c r="O33" s="2"/>
      <c r="P33" s="2"/>
      <c r="Q33" s="2"/>
      <c r="R33" s="2"/>
      <c r="S33" s="2"/>
      <c r="T33" s="2"/>
      <c r="U33" s="2"/>
      <c r="V33" s="2"/>
      <c r="W33" s="2"/>
      <c r="X33" s="2"/>
    </row>
    <row r="34" spans="1:24" ht="20.25" customHeight="1" x14ac:dyDescent="0.3">
      <c r="A34" s="18"/>
      <c r="B34" s="19"/>
      <c r="C34" s="19"/>
      <c r="D34" s="19"/>
      <c r="E34" s="20"/>
      <c r="F34" s="16"/>
      <c r="G34" s="25"/>
      <c r="H34" s="347"/>
      <c r="I34" s="13"/>
      <c r="J34" s="13"/>
      <c r="K34" s="2"/>
      <c r="L34" s="2"/>
      <c r="M34" s="2"/>
      <c r="N34" s="2"/>
      <c r="O34" s="2"/>
      <c r="P34" s="2"/>
      <c r="Q34" s="2"/>
      <c r="R34" s="2"/>
      <c r="S34" s="2"/>
      <c r="T34" s="2"/>
      <c r="U34" s="2"/>
      <c r="V34" s="2"/>
      <c r="W34" s="2"/>
      <c r="X34" s="2"/>
    </row>
    <row r="35" spans="1:24" ht="20.25" customHeight="1" x14ac:dyDescent="0.3">
      <c r="A35" s="22"/>
      <c r="B35" s="19"/>
      <c r="C35" s="19"/>
      <c r="D35" s="20"/>
      <c r="E35" s="20"/>
      <c r="F35" s="16"/>
      <c r="G35" s="25"/>
      <c r="H35" s="347"/>
      <c r="I35" s="13"/>
      <c r="J35" s="13"/>
      <c r="K35" s="2"/>
      <c r="L35" s="2"/>
      <c r="M35" s="2"/>
      <c r="N35" s="2"/>
      <c r="O35" s="2"/>
      <c r="P35" s="2"/>
      <c r="Q35" s="2"/>
      <c r="R35" s="2"/>
      <c r="S35" s="2"/>
      <c r="T35" s="2"/>
      <c r="U35" s="2"/>
      <c r="V35" s="2"/>
      <c r="W35" s="2"/>
      <c r="X35" s="2"/>
    </row>
    <row r="36" spans="1:24" ht="20.25" customHeight="1" x14ac:dyDescent="0.3">
      <c r="A36" s="21"/>
      <c r="B36" s="19"/>
      <c r="C36" s="19"/>
      <c r="D36" s="20"/>
      <c r="E36" s="20"/>
      <c r="F36" s="16"/>
      <c r="G36" s="25"/>
      <c r="H36" s="347"/>
      <c r="I36" s="13"/>
      <c r="J36" s="13"/>
      <c r="K36" s="2"/>
      <c r="L36" s="2"/>
      <c r="M36" s="2"/>
      <c r="N36" s="2"/>
      <c r="O36" s="2"/>
      <c r="P36" s="2"/>
      <c r="Q36" s="2"/>
      <c r="R36" s="2"/>
      <c r="S36" s="2"/>
      <c r="T36" s="2"/>
      <c r="U36" s="2"/>
      <c r="V36" s="2"/>
      <c r="W36" s="2"/>
      <c r="X36" s="2"/>
    </row>
    <row r="37" spans="1:24" ht="20.25" customHeight="1" x14ac:dyDescent="0.3">
      <c r="A37" s="21"/>
      <c r="B37" s="19"/>
      <c r="C37" s="19"/>
      <c r="D37" s="20"/>
      <c r="E37" s="20"/>
      <c r="F37" s="16"/>
      <c r="G37" s="25"/>
      <c r="H37" s="347"/>
      <c r="I37" s="13"/>
      <c r="J37" s="13"/>
      <c r="K37" s="2"/>
      <c r="L37" s="2"/>
      <c r="M37" s="2"/>
      <c r="N37" s="2"/>
      <c r="O37" s="2"/>
      <c r="P37" s="2"/>
      <c r="Q37" s="2"/>
      <c r="R37" s="2"/>
      <c r="S37" s="2"/>
      <c r="T37" s="2"/>
      <c r="U37" s="2"/>
      <c r="V37" s="2"/>
      <c r="W37" s="2"/>
      <c r="X37" s="2"/>
    </row>
    <row r="38" spans="1:24" ht="20.25" customHeight="1" x14ac:dyDescent="0.3">
      <c r="A38" s="23"/>
      <c r="B38" s="20"/>
      <c r="C38" s="20"/>
      <c r="D38" s="20"/>
      <c r="E38" s="20"/>
      <c r="F38" s="16"/>
      <c r="G38" s="26"/>
      <c r="H38" s="347"/>
      <c r="I38" s="13"/>
      <c r="J38" s="13"/>
      <c r="K38" s="2"/>
      <c r="L38" s="2"/>
      <c r="M38" s="2"/>
      <c r="N38" s="2"/>
      <c r="O38" s="2"/>
      <c r="P38" s="2"/>
      <c r="Q38" s="2"/>
      <c r="R38" s="2"/>
      <c r="S38" s="2"/>
      <c r="T38" s="2"/>
      <c r="U38" s="2"/>
      <c r="V38" s="2"/>
      <c r="W38" s="2"/>
      <c r="X38" s="2"/>
    </row>
    <row r="39" spans="1:24" ht="20.25" customHeight="1" x14ac:dyDescent="0.3">
      <c r="A39" s="349" t="s">
        <v>258</v>
      </c>
      <c r="B39" s="350">
        <f>SUM(B25:B38)</f>
        <v>0</v>
      </c>
      <c r="C39" s="350">
        <f>SUM(C25:C38)</f>
        <v>0</v>
      </c>
      <c r="D39" s="350">
        <f>SUM(D25:D38)</f>
        <v>0</v>
      </c>
      <c r="E39" s="350">
        <f>SUM(E25:E38)</f>
        <v>0</v>
      </c>
      <c r="F39" s="16"/>
      <c r="G39" s="351"/>
      <c r="H39" s="347"/>
      <c r="I39" s="13"/>
      <c r="J39" s="13"/>
      <c r="K39" s="2"/>
      <c r="L39" s="2"/>
      <c r="M39" s="2"/>
      <c r="N39" s="2"/>
      <c r="O39" s="2"/>
      <c r="P39" s="2"/>
      <c r="Q39" s="2"/>
      <c r="R39" s="2"/>
      <c r="S39" s="2"/>
      <c r="T39" s="2"/>
      <c r="U39" s="2"/>
      <c r="V39" s="2"/>
      <c r="W39" s="2"/>
      <c r="X39" s="2"/>
    </row>
    <row r="40" spans="1:24" ht="12.75" customHeight="1" x14ac:dyDescent="0.3">
      <c r="A40" s="353"/>
      <c r="B40" s="346"/>
      <c r="C40" s="346"/>
      <c r="D40" s="346"/>
      <c r="E40" s="346"/>
      <c r="F40" s="16"/>
      <c r="G40" s="351"/>
      <c r="H40" s="347"/>
      <c r="I40" s="13"/>
      <c r="J40" s="13"/>
      <c r="K40" s="2"/>
      <c r="L40" s="2"/>
      <c r="M40" s="2"/>
      <c r="N40" s="2"/>
      <c r="O40" s="2"/>
      <c r="P40" s="2"/>
      <c r="Q40" s="2"/>
      <c r="R40" s="2"/>
      <c r="S40" s="2"/>
      <c r="T40" s="2"/>
      <c r="U40" s="2"/>
      <c r="V40" s="2"/>
      <c r="W40" s="2"/>
      <c r="X40" s="2"/>
    </row>
    <row r="41" spans="1:24" ht="12.75" customHeight="1" x14ac:dyDescent="0.3">
      <c r="A41" s="353"/>
      <c r="B41" s="346"/>
      <c r="C41" s="346"/>
      <c r="D41" s="346"/>
      <c r="E41" s="346"/>
      <c r="F41" s="16"/>
      <c r="G41" s="351"/>
      <c r="H41" s="347"/>
      <c r="I41" s="13"/>
      <c r="J41" s="13"/>
      <c r="K41" s="2"/>
      <c r="L41" s="2"/>
      <c r="M41" s="2"/>
      <c r="N41" s="2"/>
      <c r="O41" s="2"/>
      <c r="P41" s="2"/>
      <c r="Q41" s="2"/>
      <c r="R41" s="2"/>
      <c r="S41" s="2"/>
      <c r="T41" s="2"/>
      <c r="U41" s="2"/>
      <c r="V41" s="2"/>
      <c r="W41" s="2"/>
      <c r="X41" s="2"/>
    </row>
    <row r="42" spans="1:24" ht="34.5" customHeight="1" x14ac:dyDescent="0.3">
      <c r="A42" s="343" t="s">
        <v>261</v>
      </c>
      <c r="B42" s="344">
        <f>B5</f>
        <v>0</v>
      </c>
      <c r="C42" s="345">
        <f>C5</f>
        <v>0</v>
      </c>
      <c r="D42" s="345">
        <f>D5</f>
        <v>0</v>
      </c>
      <c r="E42" s="345">
        <f>E5</f>
        <v>0</v>
      </c>
      <c r="F42" s="346"/>
      <c r="G42" s="354"/>
      <c r="H42" s="347"/>
      <c r="I42" s="355" t="s">
        <v>241</v>
      </c>
      <c r="J42" s="17"/>
      <c r="K42" s="1"/>
      <c r="L42" s="1"/>
      <c r="M42" s="1"/>
      <c r="N42" s="1"/>
      <c r="O42" s="1"/>
      <c r="P42" s="1"/>
      <c r="Q42" s="1"/>
      <c r="R42" s="1"/>
      <c r="S42" s="1"/>
      <c r="T42" s="1"/>
      <c r="U42" s="1"/>
      <c r="V42" s="1"/>
      <c r="W42" s="1"/>
      <c r="X42" s="1"/>
    </row>
    <row r="43" spans="1:24" ht="22.5" customHeight="1" x14ac:dyDescent="0.3">
      <c r="A43" s="27" t="s">
        <v>250</v>
      </c>
      <c r="B43" s="28">
        <f>1*('3-Assumptions'!B10/15)</f>
        <v>0</v>
      </c>
      <c r="C43" s="28">
        <f>1*('3-Assumptions'!C10/15)</f>
        <v>0</v>
      </c>
      <c r="D43" s="28">
        <f>1*('3-Assumptions'!D10/15)</f>
        <v>0</v>
      </c>
      <c r="E43" s="29">
        <f>1*('3-Assumptions'!E10/15)</f>
        <v>0</v>
      </c>
      <c r="F43" s="356"/>
      <c r="G43" s="24">
        <v>55000</v>
      </c>
      <c r="H43" s="347"/>
      <c r="I43" s="357" t="s">
        <v>242</v>
      </c>
      <c r="J43" s="13"/>
      <c r="K43" s="2"/>
      <c r="L43" s="2"/>
      <c r="M43" s="2"/>
      <c r="N43" s="2"/>
      <c r="O43" s="2"/>
      <c r="P43" s="2"/>
      <c r="Q43" s="2"/>
      <c r="R43" s="2"/>
      <c r="S43" s="2"/>
      <c r="T43" s="2"/>
      <c r="U43" s="2"/>
      <c r="V43" s="2"/>
      <c r="W43" s="2"/>
      <c r="X43" s="2"/>
    </row>
    <row r="44" spans="1:24" ht="22.5" customHeight="1" x14ac:dyDescent="0.3">
      <c r="A44" s="27" t="s">
        <v>255</v>
      </c>
      <c r="B44" s="28">
        <f>1*(('1-Enrollment Plan'!B6+'1-Enrollment Plan'!H6)/30)</f>
        <v>0</v>
      </c>
      <c r="C44" s="28">
        <f>1*(('1-Enrollment Plan'!C6+'1-Enrollment Plan'!I6)/30)</f>
        <v>0</v>
      </c>
      <c r="D44" s="28">
        <f>1*(('1-Enrollment Plan'!D6+'1-Enrollment Plan'!J6)/30)</f>
        <v>0</v>
      </c>
      <c r="E44" s="29">
        <f>1*(('1-Enrollment Plan'!E6+'1-Enrollment Plan'!K6)/30)</f>
        <v>0</v>
      </c>
      <c r="F44" s="356"/>
      <c r="G44" s="25">
        <v>55000</v>
      </c>
      <c r="H44" s="347"/>
      <c r="I44" s="357" t="s">
        <v>245</v>
      </c>
      <c r="J44" s="13" t="s">
        <v>10</v>
      </c>
      <c r="K44" s="2"/>
      <c r="L44" s="2"/>
      <c r="M44" s="2"/>
      <c r="N44" s="2"/>
      <c r="O44" s="2"/>
      <c r="P44" s="2"/>
      <c r="Q44" s="2"/>
      <c r="R44" s="2"/>
      <c r="S44" s="2"/>
      <c r="T44" s="2"/>
      <c r="U44" s="2"/>
      <c r="V44" s="2"/>
      <c r="W44" s="2"/>
      <c r="X44" s="2"/>
    </row>
    <row r="45" spans="1:24" ht="22.5" customHeight="1" x14ac:dyDescent="0.3">
      <c r="A45" s="27" t="s">
        <v>251</v>
      </c>
      <c r="B45" s="28">
        <f>1*('3-Assumptions'!B10/40)</f>
        <v>0</v>
      </c>
      <c r="C45" s="28">
        <f>1*('3-Assumptions'!C10/40)</f>
        <v>0</v>
      </c>
      <c r="D45" s="28">
        <f>1*('3-Assumptions'!D10/40)</f>
        <v>0</v>
      </c>
      <c r="E45" s="29">
        <f>1*('3-Assumptions'!E10/40)</f>
        <v>0</v>
      </c>
      <c r="F45" s="356"/>
      <c r="G45" s="25">
        <v>60000</v>
      </c>
      <c r="H45" s="347"/>
      <c r="I45" s="357" t="s">
        <v>243</v>
      </c>
      <c r="J45" s="13"/>
      <c r="K45" s="2"/>
      <c r="L45" s="2"/>
      <c r="M45" s="2"/>
      <c r="N45" s="2"/>
      <c r="O45" s="2"/>
      <c r="P45" s="2"/>
      <c r="Q45" s="2"/>
      <c r="R45" s="2"/>
      <c r="S45" s="2"/>
      <c r="T45" s="2"/>
      <c r="U45" s="2"/>
      <c r="V45" s="2"/>
      <c r="W45" s="2"/>
      <c r="X45" s="2"/>
    </row>
    <row r="46" spans="1:24" ht="22.5" customHeight="1" x14ac:dyDescent="0.3">
      <c r="A46" s="27" t="s">
        <v>252</v>
      </c>
      <c r="B46" s="28">
        <f>1*('3-Assumptions'!B10/40)</f>
        <v>0</v>
      </c>
      <c r="C46" s="28">
        <f>1*('3-Assumptions'!C10/40)</f>
        <v>0</v>
      </c>
      <c r="D46" s="28">
        <f>1*('3-Assumptions'!D10/40)</f>
        <v>0</v>
      </c>
      <c r="E46" s="29">
        <f>1*('3-Assumptions'!E10/40)</f>
        <v>0</v>
      </c>
      <c r="F46" s="356" t="s">
        <v>10</v>
      </c>
      <c r="G46" s="25">
        <v>65000</v>
      </c>
      <c r="H46" s="347"/>
      <c r="I46" s="357" t="s">
        <v>246</v>
      </c>
      <c r="J46" s="13"/>
      <c r="K46" s="2"/>
      <c r="L46" s="2"/>
      <c r="M46" s="2"/>
      <c r="N46" s="2"/>
      <c r="O46" s="2"/>
      <c r="P46" s="2"/>
      <c r="Q46" s="2"/>
      <c r="R46" s="2"/>
      <c r="S46" s="2"/>
      <c r="T46" s="2"/>
      <c r="U46" s="2"/>
      <c r="V46" s="2"/>
      <c r="W46" s="2"/>
      <c r="X46" s="2"/>
    </row>
    <row r="47" spans="1:24" ht="22.5" customHeight="1" x14ac:dyDescent="0.3">
      <c r="A47" s="27" t="s">
        <v>263</v>
      </c>
      <c r="B47" s="30"/>
      <c r="C47" s="30"/>
      <c r="D47" s="30"/>
      <c r="E47" s="29"/>
      <c r="F47" s="356"/>
      <c r="G47" s="25">
        <v>55000</v>
      </c>
      <c r="H47" s="347"/>
      <c r="I47" s="357"/>
      <c r="J47" s="13"/>
      <c r="K47" s="2"/>
      <c r="L47" s="2"/>
      <c r="M47" s="2"/>
      <c r="N47" s="2"/>
      <c r="O47" s="2"/>
      <c r="P47" s="2"/>
      <c r="Q47" s="2"/>
      <c r="R47" s="2"/>
      <c r="S47" s="2"/>
      <c r="T47" s="2"/>
      <c r="U47" s="2"/>
      <c r="V47" s="2"/>
      <c r="W47" s="2"/>
      <c r="X47" s="2"/>
    </row>
    <row r="48" spans="1:24" ht="22.5" customHeight="1" x14ac:dyDescent="0.3">
      <c r="A48" s="27" t="s">
        <v>254</v>
      </c>
      <c r="B48" s="19">
        <f>1*('3-Assumptions'!B10/40)</f>
        <v>0</v>
      </c>
      <c r="C48" s="19">
        <f>1*('3-Assumptions'!C10/40)</f>
        <v>0</v>
      </c>
      <c r="D48" s="19">
        <f>1*('3-Assumptions'!D10/40)</f>
        <v>0</v>
      </c>
      <c r="E48" s="29">
        <f>1*('3-Assumptions'!E10/40)</f>
        <v>0</v>
      </c>
      <c r="F48" s="356"/>
      <c r="G48" s="25">
        <v>55000</v>
      </c>
      <c r="H48" s="347"/>
      <c r="I48" s="357" t="s">
        <v>244</v>
      </c>
      <c r="J48" s="13"/>
      <c r="K48" s="2"/>
      <c r="L48" s="2"/>
      <c r="M48" s="2"/>
      <c r="N48" s="2"/>
      <c r="O48" s="2"/>
      <c r="P48" s="2"/>
      <c r="Q48" s="2"/>
      <c r="R48" s="2"/>
      <c r="S48" s="2"/>
      <c r="T48" s="2"/>
      <c r="U48" s="2"/>
      <c r="V48" s="2"/>
      <c r="W48" s="2"/>
      <c r="X48" s="2"/>
    </row>
    <row r="49" spans="1:24" ht="22.5" customHeight="1" x14ac:dyDescent="0.3">
      <c r="A49" s="27" t="s">
        <v>256</v>
      </c>
      <c r="B49" s="19" t="str">
        <f>IF('1-Enrollment Plan'!D2='1-Enrollment Plan'!N4,1,IF('1-Enrollment Plan'!D2='1-Enrollment Plan'!N5,1.2,IF('1-Enrollment Plan'!D2='1-Enrollment Plan'!N6,1.8,IF('1-Enrollment Plan'!D2='1-Enrollment Plan'!N7,1.2,IF('1-Enrollment Plan'!D2='1-Enrollment Plan'!N8,1.8,IF('1-Enrollment Plan'!D2='1-Enrollment Plan'!N9,1+1.2+1.8," "))))))</f>
        <v xml:space="preserve"> </v>
      </c>
      <c r="C49" s="20" t="str">
        <f>B49</f>
        <v xml:space="preserve"> </v>
      </c>
      <c r="D49" s="20" t="str">
        <f>C49</f>
        <v xml:space="preserve"> </v>
      </c>
      <c r="E49" s="29" t="str">
        <f>D49</f>
        <v xml:space="preserve"> </v>
      </c>
      <c r="F49" s="356"/>
      <c r="G49" s="25">
        <v>55000</v>
      </c>
      <c r="H49" s="347"/>
      <c r="I49" s="357" t="s">
        <v>247</v>
      </c>
      <c r="J49" s="13"/>
      <c r="K49" s="2"/>
      <c r="L49" s="2"/>
      <c r="M49" s="2"/>
      <c r="N49" s="2"/>
      <c r="O49" s="2"/>
      <c r="P49" s="2"/>
      <c r="Q49" s="2"/>
      <c r="R49" s="2"/>
      <c r="S49" s="2"/>
      <c r="T49" s="2"/>
      <c r="U49" s="2"/>
      <c r="V49" s="2"/>
      <c r="W49" s="2"/>
      <c r="X49" s="2"/>
    </row>
    <row r="50" spans="1:24" ht="22.5" customHeight="1" x14ac:dyDescent="0.3">
      <c r="A50" s="27" t="s">
        <v>253</v>
      </c>
      <c r="B50" s="19">
        <f>1*('3-Assumptions'!B10/75)</f>
        <v>0</v>
      </c>
      <c r="C50" s="19">
        <f>1*('3-Assumptions'!C10/75)</f>
        <v>0</v>
      </c>
      <c r="D50" s="19">
        <f>1*('3-Assumptions'!D10/75)</f>
        <v>0</v>
      </c>
      <c r="E50" s="29">
        <f>1*('3-Assumptions'!E10/75)</f>
        <v>0</v>
      </c>
      <c r="F50" s="356"/>
      <c r="G50" s="25">
        <v>60000</v>
      </c>
      <c r="H50" s="347"/>
      <c r="I50" s="357" t="s">
        <v>280</v>
      </c>
      <c r="J50" s="13"/>
      <c r="K50" s="2"/>
      <c r="L50" s="2"/>
      <c r="M50" s="2"/>
      <c r="N50" s="2"/>
      <c r="O50" s="2"/>
      <c r="P50" s="2"/>
      <c r="Q50" s="2"/>
      <c r="R50" s="2"/>
      <c r="S50" s="2"/>
      <c r="T50" s="2"/>
      <c r="U50" s="2"/>
      <c r="V50" s="2"/>
      <c r="W50" s="2"/>
      <c r="X50" s="2"/>
    </row>
    <row r="51" spans="1:24" ht="22.5" customHeight="1" x14ac:dyDescent="0.3">
      <c r="A51" s="27" t="s">
        <v>262</v>
      </c>
      <c r="B51" s="19"/>
      <c r="C51" s="19"/>
      <c r="D51" s="20"/>
      <c r="E51" s="20"/>
      <c r="F51" s="356"/>
      <c r="G51" s="25">
        <v>35000</v>
      </c>
      <c r="H51" s="347"/>
      <c r="I51" s="429" t="s">
        <v>248</v>
      </c>
      <c r="J51" s="13"/>
      <c r="K51" s="2"/>
      <c r="L51" s="2"/>
      <c r="M51" s="2"/>
      <c r="N51" s="2"/>
      <c r="O51" s="2"/>
      <c r="P51" s="2"/>
      <c r="Q51" s="2"/>
      <c r="R51" s="2"/>
      <c r="S51" s="2"/>
      <c r="T51" s="2"/>
      <c r="U51" s="2"/>
      <c r="V51" s="2"/>
      <c r="W51" s="2"/>
      <c r="X51" s="2"/>
    </row>
    <row r="52" spans="1:24" ht="22.5" customHeight="1" x14ac:dyDescent="0.3">
      <c r="A52" s="235" t="s">
        <v>281</v>
      </c>
      <c r="B52" s="236"/>
      <c r="C52" s="236"/>
      <c r="D52" s="237"/>
      <c r="E52" s="237"/>
      <c r="F52" s="358"/>
      <c r="G52" s="26"/>
      <c r="H52" s="347"/>
      <c r="I52" s="429"/>
      <c r="J52" s="13"/>
      <c r="K52" s="2"/>
      <c r="L52" s="2"/>
      <c r="M52" s="2"/>
      <c r="N52" s="2"/>
      <c r="O52" s="2"/>
      <c r="P52" s="2"/>
      <c r="Q52" s="2"/>
      <c r="R52" s="2"/>
      <c r="S52" s="2"/>
      <c r="T52" s="2"/>
      <c r="U52" s="2"/>
      <c r="V52" s="2"/>
      <c r="W52" s="2"/>
      <c r="X52" s="2"/>
    </row>
    <row r="53" spans="1:24" ht="21" customHeight="1" x14ac:dyDescent="0.3">
      <c r="A53" s="359" t="s">
        <v>282</v>
      </c>
      <c r="B53" s="350">
        <f>SUM(B43:B52)</f>
        <v>0</v>
      </c>
      <c r="C53" s="350">
        <f>SUM(C43:C52)</f>
        <v>0</v>
      </c>
      <c r="D53" s="350">
        <f>SUM(D43:D52)</f>
        <v>0</v>
      </c>
      <c r="E53" s="350">
        <f>SUM(E43:E52)</f>
        <v>0</v>
      </c>
      <c r="F53" s="356"/>
      <c r="H53" s="351"/>
      <c r="I53" s="429"/>
      <c r="J53" s="13"/>
      <c r="K53" s="2"/>
      <c r="L53" s="2"/>
      <c r="M53" s="2"/>
      <c r="N53" s="2"/>
      <c r="O53" s="2"/>
      <c r="P53" s="2"/>
      <c r="Q53" s="2"/>
      <c r="R53" s="2"/>
      <c r="S53" s="2"/>
      <c r="T53" s="2"/>
      <c r="U53" s="2"/>
      <c r="V53" s="2"/>
      <c r="W53" s="2"/>
      <c r="X53" s="2"/>
    </row>
    <row r="54" spans="1:24" ht="20.25" customHeight="1" x14ac:dyDescent="0.25">
      <c r="A54" s="360"/>
      <c r="B54" s="360"/>
      <c r="C54" s="360"/>
      <c r="D54" s="360"/>
      <c r="E54" s="360"/>
      <c r="F54" s="360"/>
      <c r="G54" s="360"/>
      <c r="H54" s="360"/>
      <c r="I54" s="429"/>
    </row>
    <row r="55" spans="1:24" ht="12.75" customHeight="1" x14ac:dyDescent="0.3">
      <c r="A55" s="361" t="s">
        <v>23</v>
      </c>
      <c r="B55" s="362"/>
      <c r="C55" s="363"/>
      <c r="D55" s="364"/>
      <c r="E55" s="364"/>
      <c r="F55" s="365"/>
      <c r="G55" s="364"/>
      <c r="H55" s="347"/>
      <c r="I55" s="429"/>
      <c r="J55" s="13"/>
      <c r="K55" s="2"/>
      <c r="L55" s="2"/>
      <c r="M55" s="2"/>
      <c r="N55" s="2"/>
      <c r="O55" s="2"/>
      <c r="P55" s="2"/>
      <c r="Q55" s="2"/>
      <c r="R55" s="2"/>
      <c r="S55" s="2"/>
      <c r="T55" s="2"/>
      <c r="U55" s="2"/>
      <c r="V55" s="2"/>
      <c r="W55" s="2"/>
      <c r="X55" s="2"/>
    </row>
    <row r="56" spans="1:24" ht="12.75" customHeight="1" x14ac:dyDescent="0.3">
      <c r="A56" s="31"/>
      <c r="B56" s="32"/>
      <c r="C56" s="33"/>
      <c r="D56" s="34"/>
      <c r="E56" s="34"/>
      <c r="F56" s="356"/>
      <c r="G56" s="36"/>
      <c r="H56" s="347"/>
      <c r="I56" s="366"/>
      <c r="J56" s="13"/>
      <c r="K56" s="2"/>
      <c r="L56" s="2"/>
      <c r="M56" s="2"/>
      <c r="N56" s="2"/>
      <c r="O56" s="2"/>
      <c r="P56" s="2"/>
      <c r="Q56" s="2"/>
      <c r="R56" s="2"/>
      <c r="S56" s="2"/>
      <c r="T56" s="2"/>
      <c r="U56" s="2"/>
      <c r="V56" s="2"/>
      <c r="W56" s="2"/>
      <c r="X56" s="2"/>
    </row>
    <row r="57" spans="1:24" ht="12.75" customHeight="1" x14ac:dyDescent="0.3">
      <c r="A57" s="238" t="s">
        <v>10</v>
      </c>
      <c r="B57" s="239"/>
      <c r="C57" s="240"/>
      <c r="D57" s="240"/>
      <c r="E57" s="35"/>
      <c r="F57" s="356"/>
      <c r="G57" s="37"/>
      <c r="H57" s="347"/>
      <c r="I57" s="366"/>
      <c r="J57" s="13"/>
      <c r="K57" s="2"/>
      <c r="L57" s="2"/>
      <c r="M57" s="2"/>
      <c r="N57" s="2"/>
      <c r="O57" s="2"/>
      <c r="P57" s="2"/>
      <c r="Q57" s="2"/>
      <c r="R57" s="2"/>
      <c r="S57" s="2"/>
      <c r="T57" s="2"/>
      <c r="U57" s="2"/>
      <c r="V57" s="2"/>
      <c r="W57" s="2"/>
      <c r="X57" s="2"/>
    </row>
    <row r="58" spans="1:24" ht="12.75" customHeight="1" x14ac:dyDescent="0.3">
      <c r="A58" s="353"/>
      <c r="B58" s="16"/>
      <c r="C58" s="16"/>
      <c r="D58" s="16"/>
      <c r="E58" s="16"/>
      <c r="F58" s="16"/>
      <c r="G58" s="16"/>
      <c r="H58" s="109"/>
      <c r="I58" s="366"/>
      <c r="J58" s="13"/>
      <c r="K58" s="2"/>
      <c r="L58" s="2"/>
      <c r="M58" s="2"/>
      <c r="N58" s="2"/>
      <c r="O58" s="2"/>
      <c r="P58" s="2"/>
      <c r="Q58" s="2"/>
      <c r="R58" s="2"/>
      <c r="S58" s="2"/>
      <c r="T58" s="2"/>
      <c r="U58" s="2"/>
      <c r="V58" s="2"/>
      <c r="W58" s="2"/>
      <c r="X58" s="2"/>
    </row>
    <row r="59" spans="1:24" ht="12.75" customHeight="1" x14ac:dyDescent="0.3">
      <c r="A59" s="367" t="s">
        <v>312</v>
      </c>
      <c r="B59" s="367">
        <f>(SUMPRODUCT(B6:B21,$G6:$G21))+(SUMPRODUCT(B25:B38,$G25:$G38))+(SUMPRODUCT(B43:B57,$G43:$G57))</f>
        <v>590000</v>
      </c>
      <c r="C59" s="367">
        <f>(SUMPRODUCT(C6:C21,$G6:$G21))+(SUMPRODUCT(C25:C38,$G25:$G38))+(SUMPRODUCT(C43:C57,$G43:$G57))*(1+G59)</f>
        <v>590000</v>
      </c>
      <c r="D59" s="367">
        <f>(SUMPRODUCT(D6:D21,$G6:$G21))+(SUMPRODUCT(D25:D38,$G25:$G38))+(SUMPRODUCT(D43:D57,$G43:$G57))*(1+H59*2)</f>
        <v>810000</v>
      </c>
      <c r="E59" s="367">
        <f>(SUMPRODUCT(E6:E21,$G6:$G21))+(SUMPRODUCT(E25:E38,$G25:$G38))+(SUMPRODUCT(E43:E57,$G43:$G57))*(1+I56*3)</f>
        <v>1030000</v>
      </c>
      <c r="F59" s="346"/>
      <c r="G59" s="368">
        <v>0.02</v>
      </c>
      <c r="H59" s="369"/>
      <c r="I59" s="366"/>
      <c r="J59" s="17"/>
      <c r="K59" s="1"/>
      <c r="L59" s="1"/>
      <c r="M59" s="1"/>
      <c r="N59" s="1"/>
      <c r="O59" s="1"/>
      <c r="P59" s="1"/>
      <c r="Q59" s="1"/>
      <c r="R59" s="1"/>
      <c r="S59" s="1"/>
      <c r="T59" s="1"/>
      <c r="U59" s="1"/>
      <c r="V59" s="1"/>
      <c r="W59" s="1"/>
      <c r="X59" s="1"/>
    </row>
    <row r="60" spans="1:24" ht="12.75" customHeight="1" x14ac:dyDescent="0.3">
      <c r="A60" s="353"/>
      <c r="B60" s="370"/>
      <c r="C60" s="370"/>
      <c r="D60" s="370"/>
      <c r="E60" s="370"/>
      <c r="F60" s="16"/>
      <c r="G60" s="16" t="s">
        <v>24</v>
      </c>
      <c r="H60" s="109"/>
      <c r="I60" s="366"/>
      <c r="J60" s="13"/>
      <c r="K60" s="2"/>
      <c r="L60" s="2"/>
      <c r="M60" s="2"/>
      <c r="N60" s="2"/>
      <c r="O60" s="2"/>
      <c r="P60" s="2"/>
      <c r="Q60" s="2"/>
      <c r="R60" s="2"/>
      <c r="S60" s="2"/>
      <c r="T60" s="2"/>
      <c r="U60" s="2"/>
      <c r="V60" s="2"/>
      <c r="W60" s="2"/>
      <c r="X60" s="2"/>
    </row>
    <row r="61" spans="1:24" ht="12.75" customHeight="1" x14ac:dyDescent="0.3">
      <c r="A61" s="353"/>
      <c r="B61" s="16"/>
      <c r="C61" s="16"/>
      <c r="D61" s="16"/>
      <c r="E61" s="16"/>
      <c r="F61" s="16"/>
      <c r="G61" s="16"/>
      <c r="H61" s="109"/>
      <c r="I61" s="366"/>
      <c r="J61" s="13"/>
      <c r="K61" s="2"/>
      <c r="L61" s="2"/>
      <c r="M61" s="2"/>
      <c r="N61" s="2"/>
      <c r="O61" s="2"/>
      <c r="P61" s="2"/>
      <c r="Q61" s="2"/>
      <c r="R61" s="2"/>
      <c r="S61" s="2"/>
      <c r="T61" s="2"/>
      <c r="U61" s="2"/>
      <c r="V61" s="2"/>
      <c r="W61" s="2"/>
      <c r="X61" s="2"/>
    </row>
    <row r="62" spans="1:24" ht="12.75" customHeight="1" x14ac:dyDescent="0.3">
      <c r="A62" s="349" t="s">
        <v>25</v>
      </c>
      <c r="B62" s="371">
        <f>B22</f>
        <v>15</v>
      </c>
      <c r="C62" s="371">
        <f>C22-C21</f>
        <v>15</v>
      </c>
      <c r="D62" s="371">
        <f>D22-D21</f>
        <v>20</v>
      </c>
      <c r="E62" s="371">
        <f>E22-E21</f>
        <v>25</v>
      </c>
      <c r="F62" s="16"/>
      <c r="G62" s="16"/>
      <c r="H62" s="109"/>
      <c r="J62" s="13"/>
      <c r="K62" s="2"/>
      <c r="L62" s="2"/>
      <c r="M62" s="2"/>
      <c r="N62" s="2"/>
      <c r="O62" s="2"/>
      <c r="P62" s="2"/>
      <c r="Q62" s="2"/>
      <c r="R62" s="2"/>
      <c r="S62" s="2"/>
      <c r="T62" s="2"/>
      <c r="U62" s="2"/>
      <c r="V62" s="2"/>
      <c r="W62" s="2"/>
      <c r="X62" s="2"/>
    </row>
    <row r="63" spans="1:24" ht="12.75" customHeight="1" thickBot="1" x14ac:dyDescent="0.35">
      <c r="A63" s="372" t="s">
        <v>26</v>
      </c>
      <c r="B63" s="373">
        <f>B53</f>
        <v>0</v>
      </c>
      <c r="C63" s="373">
        <f>C53</f>
        <v>0</v>
      </c>
      <c r="D63" s="373">
        <f>D53</f>
        <v>0</v>
      </c>
      <c r="E63" s="373">
        <f>E53</f>
        <v>0</v>
      </c>
      <c r="F63" s="16"/>
      <c r="G63" s="16"/>
      <c r="H63" s="109"/>
      <c r="J63" s="13"/>
      <c r="K63" s="2"/>
      <c r="L63" s="2"/>
      <c r="M63" s="2"/>
      <c r="N63" s="2"/>
      <c r="O63" s="2"/>
      <c r="P63" s="2"/>
      <c r="Q63" s="2"/>
      <c r="R63" s="2"/>
      <c r="S63" s="2"/>
      <c r="T63" s="2"/>
      <c r="U63" s="2"/>
      <c r="V63" s="2"/>
      <c r="W63" s="2"/>
      <c r="X63" s="2"/>
    </row>
    <row r="64" spans="1:24" ht="12.75" customHeight="1" x14ac:dyDescent="0.3">
      <c r="A64" s="374" t="s">
        <v>27</v>
      </c>
      <c r="B64" s="375">
        <f>SUM(B62:B63)</f>
        <v>15</v>
      </c>
      <c r="C64" s="375">
        <f>SUM(C62:C63)</f>
        <v>15</v>
      </c>
      <c r="D64" s="375">
        <f>SUM(D62:D63)</f>
        <v>20</v>
      </c>
      <c r="E64" s="375">
        <f>SUM(E62:E63)</f>
        <v>25</v>
      </c>
      <c r="F64" s="16"/>
      <c r="G64" s="16"/>
      <c r="H64" s="109"/>
      <c r="J64" s="13"/>
      <c r="K64" s="2"/>
      <c r="L64" s="2"/>
      <c r="M64" s="2"/>
      <c r="N64" s="2"/>
      <c r="O64" s="2"/>
      <c r="P64" s="2"/>
      <c r="Q64" s="2"/>
      <c r="R64" s="2"/>
      <c r="S64" s="2"/>
      <c r="T64" s="2"/>
      <c r="U64" s="2"/>
      <c r="V64" s="2"/>
      <c r="W64" s="2"/>
      <c r="X64" s="2"/>
    </row>
    <row r="65" spans="1:24" ht="13.5" customHeight="1" x14ac:dyDescent="0.3">
      <c r="A65" s="135"/>
      <c r="B65" s="16"/>
      <c r="C65" s="16"/>
      <c r="D65" s="16"/>
      <c r="E65" s="16"/>
      <c r="F65" s="16"/>
      <c r="G65" s="16"/>
      <c r="H65" s="109"/>
      <c r="J65" s="13"/>
      <c r="K65" s="2"/>
      <c r="L65" s="2"/>
      <c r="M65" s="2"/>
      <c r="N65" s="2"/>
      <c r="O65" s="2"/>
      <c r="P65" s="2"/>
      <c r="Q65" s="2"/>
      <c r="R65" s="2"/>
      <c r="S65" s="2"/>
      <c r="T65" s="2"/>
      <c r="U65" s="2"/>
      <c r="V65" s="2"/>
      <c r="W65" s="2"/>
      <c r="X65" s="2"/>
    </row>
    <row r="66" spans="1:24" ht="12.75" customHeight="1" x14ac:dyDescent="0.3">
      <c r="A66" s="353" t="s">
        <v>28</v>
      </c>
      <c r="B66" s="376" t="str">
        <f>(ROUND(B5/(B62),0)&amp;":1")</f>
        <v>0:1</v>
      </c>
      <c r="C66" s="376" t="str">
        <f>(ROUND(C5/(C62),0)&amp;":1")</f>
        <v>0:1</v>
      </c>
      <c r="D66" s="376" t="str">
        <f>(ROUND(D5/(D62),0)&amp;":1")</f>
        <v>0:1</v>
      </c>
      <c r="E66" s="376" t="str">
        <f>(ROUND(E5/(E62),0)&amp;":1")</f>
        <v>0:1</v>
      </c>
      <c r="F66" s="16"/>
      <c r="G66" s="16"/>
      <c r="H66" s="109"/>
      <c r="I66" s="12"/>
      <c r="J66" s="13"/>
      <c r="K66" s="2"/>
      <c r="L66" s="2"/>
      <c r="M66" s="2"/>
      <c r="N66" s="2"/>
      <c r="O66" s="2"/>
      <c r="P66" s="2"/>
      <c r="Q66" s="2"/>
      <c r="R66" s="2"/>
      <c r="S66" s="2"/>
      <c r="T66" s="2"/>
      <c r="U66" s="2"/>
      <c r="V66" s="2"/>
      <c r="W66" s="2"/>
      <c r="X66" s="2"/>
    </row>
    <row r="67" spans="1:24" ht="12.75" customHeight="1" x14ac:dyDescent="0.3">
      <c r="A67" s="353" t="s">
        <v>29</v>
      </c>
      <c r="B67" s="376" t="str">
        <f>(ROUND(B5/(B64),0)&amp;":1")</f>
        <v>0:1</v>
      </c>
      <c r="C67" s="376" t="str">
        <f>(ROUND(C5/(C64),0)&amp;":1")</f>
        <v>0:1</v>
      </c>
      <c r="D67" s="376" t="str">
        <f>(ROUND(D5/(D64),0)&amp;":1")</f>
        <v>0:1</v>
      </c>
      <c r="E67" s="376" t="str">
        <f>(ROUND(E5/(E64),0)&amp;":1")</f>
        <v>0:1</v>
      </c>
      <c r="F67" s="16"/>
      <c r="G67" s="16"/>
      <c r="H67" s="109"/>
      <c r="I67" s="12"/>
      <c r="J67" s="13"/>
      <c r="K67" s="2"/>
      <c r="L67" s="2"/>
      <c r="M67" s="2"/>
      <c r="N67" s="2"/>
      <c r="O67" s="2"/>
      <c r="P67" s="2"/>
      <c r="Q67" s="2"/>
      <c r="R67" s="2"/>
      <c r="S67" s="2"/>
      <c r="T67" s="2"/>
      <c r="U67" s="2"/>
      <c r="V67" s="2"/>
      <c r="W67" s="2"/>
      <c r="X67" s="2"/>
    </row>
    <row r="68" spans="1:24" ht="8.25" customHeight="1" x14ac:dyDescent="0.3">
      <c r="A68" s="377"/>
      <c r="B68" s="140"/>
      <c r="C68" s="140"/>
      <c r="D68" s="140"/>
      <c r="E68" s="140"/>
      <c r="F68" s="140"/>
      <c r="G68" s="140"/>
      <c r="H68" s="171"/>
      <c r="I68" s="12"/>
      <c r="J68" s="13"/>
      <c r="K68" s="2"/>
      <c r="L68" s="2"/>
      <c r="M68" s="2"/>
      <c r="N68" s="2"/>
      <c r="O68" s="2"/>
      <c r="P68" s="2"/>
      <c r="Q68" s="2"/>
      <c r="R68" s="2"/>
      <c r="S68" s="2"/>
      <c r="T68" s="2"/>
      <c r="U68" s="2"/>
      <c r="V68" s="2"/>
      <c r="W68" s="2"/>
      <c r="X68" s="2"/>
    </row>
    <row r="69" spans="1:24" ht="12.75" customHeight="1" x14ac:dyDescent="0.3">
      <c r="A69" s="13"/>
      <c r="B69" s="13"/>
      <c r="C69" s="13"/>
      <c r="D69" s="13"/>
      <c r="E69" s="13"/>
      <c r="F69" s="13"/>
      <c r="G69" s="13"/>
      <c r="H69" s="13"/>
      <c r="I69" s="12"/>
      <c r="J69" s="13"/>
      <c r="K69" s="2"/>
      <c r="L69" s="2"/>
      <c r="M69" s="2"/>
      <c r="N69" s="2"/>
      <c r="O69" s="2"/>
      <c r="P69" s="2"/>
      <c r="Q69" s="2"/>
      <c r="R69" s="2"/>
      <c r="S69" s="2"/>
      <c r="T69" s="2"/>
      <c r="U69" s="2"/>
      <c r="V69" s="2"/>
      <c r="W69" s="2"/>
      <c r="X69" s="2"/>
    </row>
    <row r="70" spans="1:24" ht="20.25" customHeight="1" x14ac:dyDescent="0.3">
      <c r="A70" s="329" t="s">
        <v>278</v>
      </c>
      <c r="B70" s="13"/>
      <c r="C70" s="13"/>
      <c r="D70" s="13"/>
      <c r="E70" s="13"/>
      <c r="F70" s="13"/>
      <c r="G70" s="13"/>
      <c r="H70" s="13"/>
      <c r="I70" s="12"/>
      <c r="J70" s="13"/>
      <c r="K70" s="2"/>
      <c r="L70" s="2"/>
      <c r="M70" s="2"/>
      <c r="N70" s="2"/>
      <c r="O70" s="2"/>
      <c r="P70" s="2"/>
      <c r="Q70" s="2"/>
      <c r="R70" s="2"/>
      <c r="S70" s="2"/>
      <c r="T70" s="2"/>
      <c r="U70" s="2"/>
      <c r="V70" s="2"/>
      <c r="W70" s="2"/>
      <c r="X70" s="2"/>
    </row>
    <row r="71" spans="1:24" ht="36" customHeight="1" thickBot="1" x14ac:dyDescent="0.35">
      <c r="A71" s="431" t="s">
        <v>273</v>
      </c>
      <c r="B71" s="431"/>
      <c r="C71" s="431"/>
      <c r="I71" s="2"/>
    </row>
    <row r="72" spans="1:24" ht="80.25" customHeight="1" x14ac:dyDescent="0.3">
      <c r="A72" s="378" t="s">
        <v>274</v>
      </c>
      <c r="B72" s="332" t="s">
        <v>276</v>
      </c>
      <c r="C72" s="332" t="s">
        <v>277</v>
      </c>
      <c r="D72" s="432" t="s">
        <v>275</v>
      </c>
      <c r="E72" s="433"/>
      <c r="I72" s="2"/>
    </row>
    <row r="73" spans="1:24" ht="24" customHeight="1" x14ac:dyDescent="0.3">
      <c r="A73" s="379" t="s">
        <v>250</v>
      </c>
      <c r="B73" s="380" t="str">
        <f>IFERROR('3-Assumptions'!B10/'2-Staffing Plan'!B43,"N/A")</f>
        <v>N/A</v>
      </c>
      <c r="C73" s="380">
        <f>15/1</f>
        <v>15</v>
      </c>
      <c r="D73" s="434" t="str">
        <f t="shared" ref="D73:D79" si="0">IF(B73="N/A","N/A",IF(B73&gt;C73,"Does NOT Meet","Meets"))</f>
        <v>N/A</v>
      </c>
      <c r="E73" s="435"/>
      <c r="I73" s="2"/>
    </row>
    <row r="74" spans="1:24" ht="24" customHeight="1" x14ac:dyDescent="0.3">
      <c r="A74" s="379" t="s">
        <v>255</v>
      </c>
      <c r="B74" s="381" t="str">
        <f>IFERROR(SUM('1-Enrollment Plan'!B6,'1-Enrollment Plan'!H6)/B44,"N/A")</f>
        <v>N/A</v>
      </c>
      <c r="C74" s="380">
        <f>30/1</f>
        <v>30</v>
      </c>
      <c r="D74" s="438" t="str">
        <f t="shared" si="0"/>
        <v>N/A</v>
      </c>
      <c r="E74" s="439"/>
      <c r="I74" s="2"/>
    </row>
    <row r="75" spans="1:24" ht="24" customHeight="1" x14ac:dyDescent="0.3">
      <c r="A75" s="379" t="s">
        <v>251</v>
      </c>
      <c r="B75" s="380" t="str">
        <f>IFERROR('3-Assumptions'!B10/B45,"N/A")</f>
        <v>N/A</v>
      </c>
      <c r="C75" s="380">
        <f>40/1</f>
        <v>40</v>
      </c>
      <c r="D75" s="438" t="str">
        <f t="shared" si="0"/>
        <v>N/A</v>
      </c>
      <c r="E75" s="439"/>
      <c r="I75" s="2"/>
    </row>
    <row r="76" spans="1:24" ht="24" customHeight="1" x14ac:dyDescent="0.3">
      <c r="A76" s="379" t="s">
        <v>252</v>
      </c>
      <c r="B76" s="380" t="str">
        <f>IFERROR('3-Assumptions'!B10/B46,"N/A")</f>
        <v>N/A</v>
      </c>
      <c r="C76" s="380">
        <f>40/1</f>
        <v>40</v>
      </c>
      <c r="D76" s="438" t="str">
        <f t="shared" si="0"/>
        <v>N/A</v>
      </c>
      <c r="E76" s="439"/>
      <c r="I76" s="2"/>
    </row>
    <row r="77" spans="1:24" ht="24" customHeight="1" x14ac:dyDescent="0.3">
      <c r="A77" s="379" t="s">
        <v>254</v>
      </c>
      <c r="B77" s="380" t="str">
        <f>IFERROR('3-Assumptions'!B10/B48,"N/A")</f>
        <v>N/A</v>
      </c>
      <c r="C77" s="380">
        <f>40/1</f>
        <v>40</v>
      </c>
      <c r="D77" s="438" t="str">
        <f t="shared" si="0"/>
        <v>N/A</v>
      </c>
      <c r="E77" s="439"/>
      <c r="I77" s="2"/>
    </row>
    <row r="78" spans="1:24" ht="24" customHeight="1" x14ac:dyDescent="0.3">
      <c r="A78" s="379" t="s">
        <v>256</v>
      </c>
      <c r="B78" s="382" t="str">
        <f>B49</f>
        <v xml:space="preserve"> </v>
      </c>
      <c r="C78" s="380" t="str">
        <f>IF('1-Enrollment Plan'!D2='1-Enrollment Plan'!N4,1,IF('1-Enrollment Plan'!D2='1-Enrollment Plan'!N5,1.2,IF('1-Enrollment Plan'!D2='1-Enrollment Plan'!N6,1.8,IF('1-Enrollment Plan'!D2='1-Enrollment Plan'!N7,1.2,IF('1-Enrollment Plan'!D2='1-Enrollment Plan'!N8,1.8,IF('1-Enrollment Plan'!D2='1-Enrollment Plan'!N9,1+1.2+1.8," "))))))</f>
        <v xml:space="preserve"> </v>
      </c>
      <c r="D78" s="438" t="str">
        <f t="shared" si="0"/>
        <v>Meets</v>
      </c>
      <c r="E78" s="439"/>
      <c r="I78" s="2"/>
    </row>
    <row r="79" spans="1:24" ht="24" customHeight="1" thickBot="1" x14ac:dyDescent="0.35">
      <c r="A79" s="383" t="s">
        <v>253</v>
      </c>
      <c r="B79" s="384" t="str">
        <f>IFERROR('3-Assumptions'!B10/B50,"N/A")</f>
        <v>N/A</v>
      </c>
      <c r="C79" s="384">
        <f>75/1</f>
        <v>75</v>
      </c>
      <c r="D79" s="436" t="str">
        <f t="shared" si="0"/>
        <v>N/A</v>
      </c>
      <c r="E79" s="437"/>
      <c r="I79" s="2"/>
    </row>
    <row r="80" spans="1:24" ht="13" x14ac:dyDescent="0.3">
      <c r="A80" s="12"/>
      <c r="I80" s="2"/>
    </row>
    <row r="81" spans="1:9" ht="21" customHeight="1" thickBot="1" x14ac:dyDescent="0.35">
      <c r="A81" s="440" t="s">
        <v>298</v>
      </c>
      <c r="B81" s="440"/>
      <c r="C81" s="440"/>
      <c r="D81" s="440"/>
      <c r="E81" s="440"/>
      <c r="F81" s="440"/>
      <c r="G81" s="440"/>
      <c r="I81" s="2"/>
    </row>
    <row r="82" spans="1:9" ht="198.75" customHeight="1" thickBot="1" x14ac:dyDescent="0.3">
      <c r="A82" s="423"/>
      <c r="B82" s="424"/>
      <c r="C82" s="424"/>
      <c r="D82" s="424"/>
      <c r="E82" s="424"/>
      <c r="F82" s="424"/>
      <c r="G82" s="425"/>
    </row>
    <row r="86" spans="1:9" hidden="1" x14ac:dyDescent="0.25"/>
    <row r="87" spans="1:9" ht="13" hidden="1" x14ac:dyDescent="0.3">
      <c r="A87" s="2" t="s">
        <v>30</v>
      </c>
      <c r="B87" s="385">
        <f>((B6*$G$6)+(B7*$G$7)+(B16*$G$16)+(B17*$G$17)+(B18*$G$18)+(B19*$G$19))</f>
        <v>590000</v>
      </c>
      <c r="C87" s="385">
        <f>((C6*$G$6)+(C7*$G$7)+(C15*$G$15)+(C16*$G$16)+(C17*$G$17)+(C18*$G$18)+(C19*$G$19))*(1+$G$59)</f>
        <v>601800</v>
      </c>
      <c r="D87" s="385">
        <f>((D6*$G$6)+(D7*$G$7)+(D15*$G$15)+(D16*$G$16)+(D17*$G$17)+(D18*$G$18)+(D19*$G$19))*(1+($G59*2))</f>
        <v>842400</v>
      </c>
      <c r="E87" s="385">
        <f>((E6*$G$6)+(E7*$G$7)+(E15*$G$15)+(E16*$G$16)+(E17*$G$17)+(E18*$G$18)+(E19*$G$19))*(1+($G59*3))</f>
        <v>1091800</v>
      </c>
    </row>
    <row r="88" spans="1:9" ht="13" hidden="1" x14ac:dyDescent="0.3">
      <c r="A88" s="2" t="s">
        <v>31</v>
      </c>
      <c r="B88" s="385" t="e">
        <f>((B43*$G$43)+(B44*$G$44)+(B45*$G$45)+(B46*$G$46)+(B47*$G$47)+(B48*$G$48)+(B49*$G$49))</f>
        <v>#VALUE!</v>
      </c>
      <c r="C88" s="385" t="e">
        <f>((C43*$G$43)+(C44*$G$44)+(C45*$G$45)+(C46*$G$46)+(C47*$G$47)+(C48*$G$48)+(C49*$G$49))*(1+$G$59)</f>
        <v>#VALUE!</v>
      </c>
      <c r="D88" s="385" t="e">
        <f>((D43*$G$43)+(D44*$G$44)+(D45*$G$45)+(D46*$G$46)+(D47*$G$47)+(D48*$G$48)+(D49*$G$49))*(1+($G59*2))</f>
        <v>#VALUE!</v>
      </c>
      <c r="E88" s="385" t="e">
        <f>((E43*$G$43)+(E44*$G$44)+(E45*$G$45)+(E46*$G$46)+(E47*$G$47)+(E48*$G$48)+(E49*$G$49))*(1+($G59*3))</f>
        <v>#VALUE!</v>
      </c>
    </row>
    <row r="89" spans="1:9" ht="13" hidden="1" x14ac:dyDescent="0.3">
      <c r="A89" s="2"/>
      <c r="B89" s="2"/>
      <c r="C89" s="2"/>
      <c r="D89" s="2"/>
      <c r="E89" s="2"/>
    </row>
    <row r="90" spans="1:9" ht="13" hidden="1" x14ac:dyDescent="0.3">
      <c r="A90" s="2" t="s">
        <v>32</v>
      </c>
      <c r="B90" s="385" t="e">
        <f>B59-SUM(B87:B88)</f>
        <v>#VALUE!</v>
      </c>
      <c r="C90" s="385" t="e">
        <f>C59-SUM(C87:C88)</f>
        <v>#VALUE!</v>
      </c>
      <c r="D90" s="385" t="e">
        <f>D59-SUM(D87:D88)</f>
        <v>#VALUE!</v>
      </c>
      <c r="E90" s="385" t="e">
        <f>E59-SUM(E87:E88)</f>
        <v>#VALUE!</v>
      </c>
    </row>
    <row r="91" spans="1:9" hidden="1" x14ac:dyDescent="0.25"/>
    <row r="92" spans="1:9" hidden="1" x14ac:dyDescent="0.25"/>
  </sheetData>
  <mergeCells count="13">
    <mergeCell ref="I51:I55"/>
    <mergeCell ref="G4:G5"/>
    <mergeCell ref="A82:G82"/>
    <mergeCell ref="A71:C71"/>
    <mergeCell ref="D72:E72"/>
    <mergeCell ref="D73:E73"/>
    <mergeCell ref="D79:E79"/>
    <mergeCell ref="D78:E78"/>
    <mergeCell ref="D77:E77"/>
    <mergeCell ref="D76:E76"/>
    <mergeCell ref="D75:E75"/>
    <mergeCell ref="D74:E74"/>
    <mergeCell ref="A81:G81"/>
  </mergeCells>
  <phoneticPr fontId="16" type="noConversion"/>
  <conditionalFormatting sqref="A81:G81">
    <cfRule type="expression" dxfId="12" priority="1">
      <formula>$D$79="Does Not Meet"</formula>
    </cfRule>
    <cfRule type="expression" dxfId="11" priority="2">
      <formula>$D$78="Does Not Meet"</formula>
    </cfRule>
    <cfRule type="expression" dxfId="10" priority="3">
      <formula>$D$77="Does Not Meet"</formula>
    </cfRule>
    <cfRule type="expression" dxfId="9" priority="4">
      <formula>$D$76="Does Not Meet"</formula>
    </cfRule>
    <cfRule type="expression" dxfId="8" priority="5">
      <formula>$D$75="Does Not Meet"</formula>
    </cfRule>
    <cfRule type="expression" dxfId="7" priority="6">
      <formula>$D$74="Does Not Meet"</formula>
    </cfRule>
    <cfRule type="expression" dxfId="6" priority="7">
      <formula>$D$73="Does Not Meet"</formula>
    </cfRule>
  </conditionalFormatting>
  <conditionalFormatting sqref="D73:E79">
    <cfRule type="containsText" dxfId="5" priority="8" operator="containsText" text="Does Not Meet">
      <formula>NOT(ISERROR(SEARCH("Does Not Meet",D73)))</formula>
    </cfRule>
    <cfRule type="containsText" dxfId="4" priority="9" operator="containsText" text="Meets">
      <formula>NOT(ISERROR(SEARCH("Meets",D73)))</formula>
    </cfRule>
  </conditionalFormatting>
  <printOptions horizontalCentered="1"/>
  <pageMargins left="0.40972222222222199" right="0.22986111111111099" top="0.37986111111111098" bottom="0.40972222222222199" header="0.51180555555555496" footer="0.51180555555555496"/>
  <pageSetup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66"/>
  <sheetViews>
    <sheetView workbookViewId="0">
      <pane xSplit="2" ySplit="8" topLeftCell="C9" activePane="bottomRight" state="frozen"/>
      <selection pane="topRight" activeCell="C1" sqref="C1"/>
      <selection pane="bottomLeft" activeCell="A9" sqref="A9"/>
      <selection pane="bottomRight" activeCell="I33" sqref="I33"/>
    </sheetView>
  </sheetViews>
  <sheetFormatPr defaultColWidth="8.81640625" defaultRowHeight="12.5" outlineLevelCol="1" x14ac:dyDescent="0.25"/>
  <cols>
    <col min="1" max="1" width="38.90625" style="12" customWidth="1"/>
    <col min="2" max="5" width="12.54296875" style="12" customWidth="1" outlineLevel="1"/>
    <col min="6" max="6" width="7.08984375" style="12" customWidth="1" outlineLevel="1"/>
    <col min="7" max="7" width="9.54296875" style="12" customWidth="1" outlineLevel="1"/>
    <col min="8" max="8" width="23.81640625" style="12" customWidth="1" outlineLevel="1"/>
    <col min="9" max="9" width="40.453125" style="12" customWidth="1" outlineLevel="1"/>
    <col min="10" max="10" width="64.1796875" style="70" customWidth="1"/>
    <col min="11" max="11" width="11.453125" style="12" customWidth="1"/>
    <col min="12" max="24" width="8.81640625" style="12" customWidth="1"/>
    <col min="25" max="1023" width="14.453125" style="12" customWidth="1"/>
    <col min="1024" max="16384" width="8.81640625" style="12"/>
  </cols>
  <sheetData>
    <row r="1" spans="1:24" ht="21" customHeight="1" x14ac:dyDescent="0.4">
      <c r="A1" s="41" t="str">
        <f>'Cover Page'!A17:H17</f>
        <v>SCHOOL NAME</v>
      </c>
      <c r="B1" s="13"/>
      <c r="C1" s="13"/>
      <c r="D1" s="13"/>
      <c r="E1" s="13"/>
      <c r="G1" s="13"/>
      <c r="H1" s="13"/>
      <c r="I1" s="13"/>
      <c r="J1" s="42"/>
      <c r="K1" s="13"/>
      <c r="L1" s="13"/>
      <c r="M1" s="13"/>
      <c r="N1" s="13"/>
      <c r="O1" s="13"/>
      <c r="P1" s="13"/>
      <c r="Q1" s="13"/>
      <c r="R1" s="13"/>
      <c r="S1" s="13"/>
      <c r="T1" s="13"/>
      <c r="U1" s="13"/>
      <c r="V1" s="13"/>
      <c r="W1" s="13"/>
      <c r="X1" s="13"/>
    </row>
    <row r="2" spans="1:24" ht="18" x14ac:dyDescent="0.4">
      <c r="A2" s="41" t="s">
        <v>33</v>
      </c>
      <c r="B2" s="13"/>
      <c r="C2" s="43" t="s">
        <v>10</v>
      </c>
      <c r="D2" s="13"/>
      <c r="E2" s="13"/>
      <c r="G2" s="13"/>
      <c r="H2" s="13"/>
      <c r="I2" s="13"/>
      <c r="J2" s="42"/>
      <c r="K2" s="13"/>
      <c r="L2" s="13"/>
      <c r="M2" s="13"/>
      <c r="N2" s="13"/>
      <c r="O2" s="13"/>
      <c r="P2" s="13"/>
      <c r="Q2" s="13"/>
      <c r="R2" s="13"/>
      <c r="S2" s="13"/>
      <c r="T2" s="13"/>
      <c r="U2" s="13"/>
      <c r="V2" s="13"/>
      <c r="W2" s="13"/>
      <c r="X2" s="13"/>
    </row>
    <row r="3" spans="1:24" ht="12.75" customHeight="1" x14ac:dyDescent="0.25">
      <c r="A3" s="13"/>
      <c r="B3" s="13"/>
      <c r="C3" s="43"/>
      <c r="D3" s="13"/>
      <c r="E3" s="13"/>
      <c r="G3" s="13"/>
      <c r="H3" s="13"/>
      <c r="I3" s="13"/>
      <c r="J3" s="42"/>
      <c r="K3" s="13"/>
      <c r="L3" s="13"/>
      <c r="M3" s="13"/>
      <c r="N3" s="13"/>
      <c r="O3" s="13"/>
      <c r="P3" s="13"/>
      <c r="Q3" s="13"/>
      <c r="R3" s="13"/>
      <c r="S3" s="13"/>
      <c r="T3" s="13"/>
      <c r="U3" s="13"/>
      <c r="V3" s="13"/>
      <c r="W3" s="13"/>
      <c r="X3" s="13"/>
    </row>
    <row r="4" spans="1:24" ht="30" customHeight="1" x14ac:dyDescent="0.3">
      <c r="A4" s="17" t="s">
        <v>34</v>
      </c>
      <c r="B4" s="15" t="str">
        <f>'8-4 yr Budget-detail'!B4</f>
        <v>FY 2025-26</v>
      </c>
      <c r="C4" s="15" t="str">
        <f>'8-4 yr Budget-detail'!C4</f>
        <v>FY 2026-27</v>
      </c>
      <c r="D4" s="15" t="str">
        <f>'8-4 yr Budget-detail'!D4</f>
        <v>FY 2027-28</v>
      </c>
      <c r="E4" s="15" t="str">
        <f>'8-4 yr Budget-detail'!E4</f>
        <v>2028-29</v>
      </c>
      <c r="G4" s="441" t="s">
        <v>35</v>
      </c>
      <c r="H4" s="441"/>
      <c r="I4" s="44" t="s">
        <v>36</v>
      </c>
      <c r="J4" s="45" t="s">
        <v>37</v>
      </c>
      <c r="K4" s="13"/>
      <c r="L4" s="13"/>
      <c r="M4" s="13"/>
      <c r="N4" s="13"/>
      <c r="O4" s="13"/>
      <c r="P4" s="13"/>
      <c r="Q4" s="13"/>
      <c r="R4" s="13"/>
      <c r="S4" s="13"/>
      <c r="T4" s="13"/>
      <c r="U4" s="13"/>
      <c r="V4" s="13"/>
      <c r="W4" s="13"/>
      <c r="X4" s="13"/>
    </row>
    <row r="5" spans="1:24" ht="37.5" x14ac:dyDescent="0.25">
      <c r="A5" s="46" t="s">
        <v>38</v>
      </c>
      <c r="B5" s="47">
        <f>$G$5</f>
        <v>0</v>
      </c>
      <c r="C5" s="47">
        <f>B5*1.015</f>
        <v>0</v>
      </c>
      <c r="D5" s="47">
        <f>C5*1.015</f>
        <v>0</v>
      </c>
      <c r="E5" s="47">
        <f>D5*1.015</f>
        <v>0</v>
      </c>
      <c r="G5" s="397"/>
      <c r="H5" s="398" t="s">
        <v>39</v>
      </c>
      <c r="I5" s="245" t="s">
        <v>39</v>
      </c>
      <c r="J5" s="49" t="s">
        <v>40</v>
      </c>
      <c r="K5" s="13"/>
      <c r="L5" s="13"/>
      <c r="M5" s="13"/>
      <c r="N5" s="13"/>
      <c r="O5" s="13"/>
      <c r="P5" s="13"/>
      <c r="Q5" s="13"/>
      <c r="R5" s="13"/>
      <c r="S5" s="13"/>
      <c r="T5" s="13"/>
      <c r="U5" s="13"/>
      <c r="V5" s="13"/>
      <c r="W5" s="13"/>
      <c r="X5" s="13"/>
    </row>
    <row r="6" spans="1:24" ht="33" customHeight="1" x14ac:dyDescent="0.25">
      <c r="A6" s="50" t="s">
        <v>41</v>
      </c>
      <c r="B6" s="47">
        <f>B5*B7*0.5</f>
        <v>0</v>
      </c>
      <c r="C6" s="47">
        <f>C5*C7*0.5</f>
        <v>0</v>
      </c>
      <c r="D6" s="47">
        <f>D5*D7*0.5</f>
        <v>0</v>
      </c>
      <c r="E6" s="47">
        <f>E5*E7*0.5</f>
        <v>0</v>
      </c>
      <c r="G6" s="399" t="s">
        <v>42</v>
      </c>
      <c r="H6" s="398" t="s">
        <v>43</v>
      </c>
      <c r="I6" s="245" t="s">
        <v>44</v>
      </c>
      <c r="J6" s="49" t="s">
        <v>338</v>
      </c>
      <c r="K6" s="13"/>
      <c r="L6" s="13"/>
      <c r="M6" s="13"/>
      <c r="N6" s="13"/>
      <c r="O6" s="13"/>
      <c r="P6" s="13"/>
      <c r="Q6" s="13"/>
      <c r="R6" s="13"/>
      <c r="S6" s="13"/>
      <c r="T6" s="13"/>
      <c r="U6" s="13"/>
      <c r="V6" s="13"/>
      <c r="W6" s="13"/>
      <c r="X6" s="13"/>
    </row>
    <row r="7" spans="1:24" ht="25.5" customHeight="1" x14ac:dyDescent="0.3">
      <c r="A7" s="51" t="s">
        <v>45</v>
      </c>
      <c r="B7" s="386"/>
      <c r="C7" s="386"/>
      <c r="D7" s="387"/>
      <c r="E7" s="387"/>
      <c r="F7" s="52"/>
      <c r="G7" s="400"/>
      <c r="H7" s="401"/>
      <c r="I7" s="245" t="s">
        <v>46</v>
      </c>
      <c r="J7" s="49"/>
      <c r="K7" s="52"/>
      <c r="L7" s="52"/>
      <c r="M7" s="52"/>
      <c r="N7" s="52"/>
      <c r="O7" s="52"/>
      <c r="P7" s="52"/>
      <c r="Q7" s="52"/>
      <c r="R7" s="52"/>
      <c r="S7" s="52"/>
      <c r="T7" s="52"/>
      <c r="U7" s="52"/>
      <c r="V7" s="52"/>
      <c r="W7" s="52"/>
      <c r="X7" s="52"/>
    </row>
    <row r="8" spans="1:24" ht="37.5" x14ac:dyDescent="0.25">
      <c r="A8" s="46" t="s">
        <v>47</v>
      </c>
      <c r="B8" s="53">
        <f>G8</f>
        <v>360</v>
      </c>
      <c r="C8" s="53">
        <f>B8*0.99</f>
        <v>356.4</v>
      </c>
      <c r="D8" s="53">
        <f>C8*0.99</f>
        <v>352.83599999999996</v>
      </c>
      <c r="E8" s="53">
        <f>D8*0.99</f>
        <v>349.30763999999994</v>
      </c>
      <c r="G8" s="402">
        <v>360</v>
      </c>
      <c r="H8" s="398" t="s">
        <v>39</v>
      </c>
      <c r="I8" s="245" t="s">
        <v>44</v>
      </c>
      <c r="J8" s="49" t="s">
        <v>231</v>
      </c>
      <c r="K8" s="13"/>
      <c r="L8" s="13"/>
      <c r="M8" s="13"/>
      <c r="N8" s="13"/>
      <c r="O8" s="13"/>
      <c r="P8" s="13"/>
      <c r="Q8" s="13"/>
      <c r="R8" s="13"/>
      <c r="S8" s="13"/>
      <c r="T8" s="13"/>
      <c r="U8" s="13"/>
      <c r="V8" s="13"/>
      <c r="W8" s="13"/>
      <c r="X8" s="13"/>
    </row>
    <row r="9" spans="1:24" ht="33" customHeight="1" x14ac:dyDescent="0.25">
      <c r="A9" s="46" t="s">
        <v>48</v>
      </c>
      <c r="B9" s="47">
        <f>G9*B10</f>
        <v>0</v>
      </c>
      <c r="C9" s="47">
        <f>C10*0.98*$G$9</f>
        <v>0</v>
      </c>
      <c r="D9" s="47">
        <f>D10*0.98*$G$9</f>
        <v>0</v>
      </c>
      <c r="E9" s="47">
        <f>E10*0.96*$G$9</f>
        <v>0</v>
      </c>
      <c r="G9" s="403">
        <v>1695</v>
      </c>
      <c r="H9" s="398" t="s">
        <v>49</v>
      </c>
      <c r="I9" s="245" t="s">
        <v>44</v>
      </c>
      <c r="J9" s="49" t="s">
        <v>50</v>
      </c>
      <c r="K9" s="13"/>
      <c r="L9" s="13"/>
      <c r="M9" s="13"/>
      <c r="N9" s="13"/>
      <c r="O9" s="13"/>
      <c r="P9" s="13"/>
      <c r="Q9" s="13"/>
      <c r="R9" s="13"/>
      <c r="S9" s="13"/>
      <c r="T9" s="13"/>
      <c r="U9" s="13"/>
      <c r="V9" s="13"/>
      <c r="W9" s="13"/>
      <c r="X9" s="13"/>
    </row>
    <row r="10" spans="1:24" ht="33" customHeight="1" x14ac:dyDescent="0.25">
      <c r="A10" s="54" t="s">
        <v>337</v>
      </c>
      <c r="B10" s="388"/>
      <c r="C10" s="388"/>
      <c r="D10" s="388"/>
      <c r="E10" s="388"/>
      <c r="G10" s="403"/>
      <c r="H10" s="398"/>
      <c r="I10" s="245" t="s">
        <v>339</v>
      </c>
      <c r="J10" s="55"/>
      <c r="K10" s="13"/>
      <c r="L10" s="13"/>
      <c r="M10" s="13"/>
      <c r="N10" s="13"/>
      <c r="O10" s="13"/>
      <c r="P10" s="13"/>
      <c r="Q10" s="13"/>
      <c r="R10" s="13"/>
      <c r="S10" s="13"/>
      <c r="T10" s="13"/>
      <c r="U10" s="13"/>
      <c r="V10" s="13"/>
      <c r="W10" s="13"/>
      <c r="X10" s="13"/>
    </row>
    <row r="11" spans="1:24" ht="37.5" x14ac:dyDescent="0.25">
      <c r="A11" s="394" t="s">
        <v>51</v>
      </c>
      <c r="B11" s="395">
        <f>$G$11*B12</f>
        <v>0</v>
      </c>
      <c r="C11" s="395">
        <f>$G$11*C12*0.98</f>
        <v>0</v>
      </c>
      <c r="D11" s="395">
        <f>$G$11*D12*0.96</f>
        <v>0</v>
      </c>
      <c r="E11" s="395">
        <f>$G$11*E12*0.94</f>
        <v>0</v>
      </c>
      <c r="G11" s="404">
        <v>387</v>
      </c>
      <c r="H11" s="398" t="s">
        <v>52</v>
      </c>
      <c r="I11" s="245"/>
      <c r="J11" s="49" t="s">
        <v>358</v>
      </c>
      <c r="K11" s="13"/>
      <c r="L11" s="13"/>
      <c r="M11" s="13"/>
      <c r="N11" s="13"/>
      <c r="O11" s="13"/>
      <c r="P11" s="13"/>
      <c r="Q11" s="13"/>
      <c r="R11" s="13"/>
      <c r="S11" s="13"/>
      <c r="T11" s="13"/>
      <c r="U11" s="13"/>
      <c r="V11" s="13"/>
      <c r="W11" s="13"/>
      <c r="X11" s="13"/>
    </row>
    <row r="12" spans="1:24" ht="33" customHeight="1" x14ac:dyDescent="0.25">
      <c r="A12" s="51" t="s">
        <v>340</v>
      </c>
      <c r="B12" s="386"/>
      <c r="C12" s="386"/>
      <c r="D12" s="386"/>
      <c r="E12" s="386"/>
      <c r="G12" s="402"/>
      <c r="H12" s="398"/>
      <c r="I12" s="245" t="s">
        <v>341</v>
      </c>
      <c r="J12" s="55"/>
      <c r="K12" s="13"/>
      <c r="L12" s="13"/>
      <c r="M12" s="13"/>
      <c r="N12" s="13"/>
      <c r="O12" s="13"/>
      <c r="P12" s="13"/>
      <c r="Q12" s="13"/>
      <c r="R12" s="13"/>
      <c r="S12" s="13"/>
      <c r="T12" s="13"/>
      <c r="U12" s="13"/>
      <c r="V12" s="13"/>
      <c r="W12" s="13"/>
      <c r="X12" s="13"/>
    </row>
    <row r="13" spans="1:24" ht="42" customHeight="1" x14ac:dyDescent="0.25">
      <c r="A13" s="46" t="s">
        <v>53</v>
      </c>
      <c r="B13" s="47">
        <f>500+$G$13*B14</f>
        <v>500</v>
      </c>
      <c r="C13" s="47">
        <f>500+$G$13*0.98*C14</f>
        <v>500</v>
      </c>
      <c r="D13" s="47">
        <f>500+$G$13*0.96*D14</f>
        <v>500</v>
      </c>
      <c r="E13" s="47">
        <f>500+$G$13*0.94*E14</f>
        <v>500</v>
      </c>
      <c r="G13" s="404">
        <v>260</v>
      </c>
      <c r="H13" s="398" t="s">
        <v>54</v>
      </c>
      <c r="I13" s="245" t="s">
        <v>44</v>
      </c>
      <c r="J13" s="49" t="s">
        <v>55</v>
      </c>
      <c r="K13" s="13"/>
      <c r="L13" s="13"/>
      <c r="M13" s="13"/>
      <c r="N13" s="13"/>
      <c r="O13" s="13"/>
      <c r="P13" s="13"/>
      <c r="Q13" s="13"/>
      <c r="R13" s="13"/>
      <c r="S13" s="13"/>
      <c r="T13" s="13"/>
      <c r="U13" s="13"/>
      <c r="V13" s="13"/>
      <c r="W13" s="13"/>
      <c r="X13" s="13"/>
    </row>
    <row r="14" spans="1:24" ht="33" customHeight="1" x14ac:dyDescent="0.25">
      <c r="A14" s="51" t="s">
        <v>342</v>
      </c>
      <c r="B14" s="388"/>
      <c r="C14" s="388"/>
      <c r="D14" s="388"/>
      <c r="E14" s="388"/>
      <c r="G14" s="404"/>
      <c r="H14" s="398"/>
      <c r="I14" s="245" t="s">
        <v>342</v>
      </c>
      <c r="J14" s="49"/>
      <c r="K14" s="13"/>
      <c r="L14" s="13"/>
      <c r="M14" s="13"/>
      <c r="N14" s="13"/>
      <c r="O14" s="13"/>
      <c r="P14" s="13"/>
      <c r="Q14" s="13"/>
      <c r="R14" s="13"/>
      <c r="S14" s="13"/>
      <c r="T14" s="13"/>
      <c r="U14" s="13"/>
      <c r="V14" s="13"/>
      <c r="W14" s="13"/>
      <c r="X14" s="13"/>
    </row>
    <row r="15" spans="1:24" ht="33" customHeight="1" x14ac:dyDescent="0.25">
      <c r="A15" s="46" t="s">
        <v>56</v>
      </c>
      <c r="B15" s="53">
        <f>B16*G15</f>
        <v>0</v>
      </c>
      <c r="C15" s="53">
        <f>B16*$G$15</f>
        <v>0</v>
      </c>
      <c r="D15" s="53">
        <f>C16*$G$15</f>
        <v>0</v>
      </c>
      <c r="E15" s="53">
        <f>D16*$G$15</f>
        <v>0</v>
      </c>
      <c r="G15" s="404">
        <v>820.31</v>
      </c>
      <c r="H15" s="398" t="s">
        <v>57</v>
      </c>
      <c r="I15" s="245" t="s">
        <v>44</v>
      </c>
      <c r="J15" s="49" t="s">
        <v>348</v>
      </c>
      <c r="K15" s="13"/>
      <c r="L15" s="13"/>
      <c r="M15" s="13"/>
      <c r="N15" s="13"/>
      <c r="O15" s="13"/>
      <c r="P15" s="13"/>
      <c r="Q15" s="13"/>
      <c r="R15" s="13"/>
      <c r="S15" s="13"/>
      <c r="T15" s="13"/>
      <c r="U15" s="13"/>
      <c r="V15" s="13"/>
      <c r="W15" s="13"/>
      <c r="X15" s="13"/>
    </row>
    <row r="16" spans="1:24" ht="33" customHeight="1" x14ac:dyDescent="0.25">
      <c r="A16" s="51" t="s">
        <v>346</v>
      </c>
      <c r="B16" s="388"/>
      <c r="C16" s="388"/>
      <c r="D16" s="388"/>
      <c r="E16" s="388"/>
      <c r="G16" s="404"/>
      <c r="H16" s="398"/>
      <c r="I16" s="245" t="s">
        <v>347</v>
      </c>
      <c r="J16" s="49"/>
      <c r="K16" s="13"/>
      <c r="L16" s="13"/>
      <c r="M16" s="13"/>
      <c r="N16" s="13"/>
      <c r="O16" s="13"/>
      <c r="P16" s="13"/>
      <c r="Q16" s="13"/>
      <c r="R16" s="13"/>
      <c r="S16" s="13"/>
      <c r="T16" s="13"/>
      <c r="U16" s="13"/>
      <c r="V16" s="13"/>
      <c r="W16" s="13"/>
      <c r="X16" s="13"/>
    </row>
    <row r="17" spans="1:24" ht="33" customHeight="1" x14ac:dyDescent="0.25">
      <c r="A17" s="46" t="s">
        <v>223</v>
      </c>
      <c r="B17" s="47">
        <f>$G$17*'1-Enrollment Plan'!B23</f>
        <v>0</v>
      </c>
      <c r="C17" s="47">
        <f>$G$17*'1-Enrollment Plan'!C23</f>
        <v>0</v>
      </c>
      <c r="D17" s="47">
        <f>$G$17*'1-Enrollment Plan'!D23</f>
        <v>0</v>
      </c>
      <c r="E17" s="47">
        <f>$G$17*'1-Enrollment Plan'!E23</f>
        <v>0</v>
      </c>
      <c r="G17" s="407">
        <v>0</v>
      </c>
      <c r="H17" s="398" t="s">
        <v>39</v>
      </c>
      <c r="I17" s="245" t="s">
        <v>44</v>
      </c>
      <c r="J17" s="49" t="s">
        <v>361</v>
      </c>
      <c r="K17" s="13"/>
      <c r="L17" s="13"/>
      <c r="M17" s="13"/>
      <c r="N17" s="13"/>
      <c r="O17" s="13"/>
      <c r="P17" s="13"/>
      <c r="Q17" s="13"/>
      <c r="R17" s="13"/>
      <c r="S17" s="13"/>
      <c r="T17" s="13"/>
      <c r="U17" s="13"/>
      <c r="V17" s="13"/>
      <c r="W17" s="13"/>
      <c r="X17" s="13"/>
    </row>
    <row r="18" spans="1:24" ht="22.5" customHeight="1" x14ac:dyDescent="0.25">
      <c r="A18" s="46" t="s">
        <v>58</v>
      </c>
      <c r="B18" s="47">
        <f>IF(B22&gt;0.3499,B23*$G$18,0)</f>
        <v>0</v>
      </c>
      <c r="C18" s="47">
        <f>IF(C22&gt;0.3499,C23*$G$18,0)</f>
        <v>0</v>
      </c>
      <c r="D18" s="47">
        <f>IF(D22&gt;0.3499,D23*$G$18,0)</f>
        <v>0</v>
      </c>
      <c r="E18" s="47">
        <f>IF(E22&gt;0.3499,E23*$G$18,0)</f>
        <v>0</v>
      </c>
      <c r="G18" s="405">
        <v>415</v>
      </c>
      <c r="H18" s="398" t="s">
        <v>59</v>
      </c>
      <c r="I18" s="245" t="s">
        <v>44</v>
      </c>
      <c r="J18" s="55" t="s">
        <v>218</v>
      </c>
      <c r="K18" s="13"/>
      <c r="L18" s="13"/>
      <c r="M18" s="13"/>
      <c r="N18" s="13"/>
      <c r="O18" s="13"/>
      <c r="P18" s="13"/>
      <c r="Q18" s="13"/>
      <c r="R18" s="13"/>
      <c r="S18" s="13"/>
      <c r="T18" s="13"/>
      <c r="U18" s="13"/>
      <c r="V18" s="13"/>
      <c r="W18" s="13"/>
      <c r="X18" s="13"/>
    </row>
    <row r="19" spans="1:24" ht="33" customHeight="1" x14ac:dyDescent="0.25">
      <c r="A19" s="46" t="s">
        <v>60</v>
      </c>
      <c r="B19" s="47">
        <f>B10*$G$19</f>
        <v>0</v>
      </c>
      <c r="C19" s="47">
        <f>C10*$G$19</f>
        <v>0</v>
      </c>
      <c r="D19" s="47">
        <f>C10*$G$19</f>
        <v>0</v>
      </c>
      <c r="E19" s="47">
        <f>D10*$G$19</f>
        <v>0</v>
      </c>
      <c r="G19" s="403">
        <v>1875</v>
      </c>
      <c r="H19" s="398" t="s">
        <v>61</v>
      </c>
      <c r="I19" s="245" t="s">
        <v>44</v>
      </c>
      <c r="J19" s="55" t="s">
        <v>359</v>
      </c>
      <c r="K19" s="13"/>
      <c r="L19" s="13"/>
      <c r="M19" s="13"/>
      <c r="N19" s="13"/>
      <c r="O19" s="13"/>
      <c r="P19" s="13"/>
      <c r="Q19" s="13"/>
      <c r="R19" s="13"/>
      <c r="S19" s="13"/>
      <c r="T19" s="13"/>
      <c r="U19" s="13"/>
      <c r="V19" s="13"/>
      <c r="W19" s="13"/>
      <c r="X19" s="13"/>
    </row>
    <row r="20" spans="1:24" ht="57" customHeight="1" x14ac:dyDescent="0.25">
      <c r="A20" s="46" t="s">
        <v>62</v>
      </c>
      <c r="B20" s="47">
        <f>B23*$G$20</f>
        <v>0</v>
      </c>
      <c r="C20" s="47">
        <f>C23*$G$20*0.98</f>
        <v>0</v>
      </c>
      <c r="D20" s="47">
        <f>D23*$G$20*0.96</f>
        <v>0</v>
      </c>
      <c r="E20" s="47">
        <f>E23*$G$20*0.94</f>
        <v>0</v>
      </c>
      <c r="G20" s="404">
        <v>162</v>
      </c>
      <c r="H20" s="398" t="s">
        <v>52</v>
      </c>
      <c r="I20" s="245" t="s">
        <v>44</v>
      </c>
      <c r="J20" s="49" t="s">
        <v>360</v>
      </c>
      <c r="K20" s="13"/>
      <c r="L20" s="13"/>
      <c r="M20" s="13"/>
      <c r="N20" s="13"/>
      <c r="O20" s="13"/>
      <c r="P20" s="13"/>
      <c r="Q20" s="13"/>
      <c r="R20" s="13"/>
      <c r="S20" s="13"/>
      <c r="T20" s="13"/>
      <c r="U20" s="13"/>
      <c r="V20" s="13"/>
      <c r="W20" s="13"/>
      <c r="X20" s="13"/>
    </row>
    <row r="21" spans="1:24" ht="13" x14ac:dyDescent="0.25">
      <c r="A21" s="46" t="s">
        <v>216</v>
      </c>
      <c r="B21" s="47">
        <f>MAX(1500,$G$21*B23)</f>
        <v>1500</v>
      </c>
      <c r="C21" s="47">
        <f>MAX(1500,$G$21*C23)</f>
        <v>1500</v>
      </c>
      <c r="D21" s="47">
        <f>MAX(1500,$G$21*D23)</f>
        <v>1500</v>
      </c>
      <c r="E21" s="47">
        <f>MAX(1500,$G$21*E23)</f>
        <v>1500</v>
      </c>
      <c r="G21" s="404">
        <v>9</v>
      </c>
      <c r="H21" s="398" t="s">
        <v>217</v>
      </c>
      <c r="I21" s="245" t="s">
        <v>44</v>
      </c>
      <c r="J21" s="49" t="s">
        <v>362</v>
      </c>
      <c r="K21" s="13"/>
      <c r="L21" s="13"/>
      <c r="M21" s="13"/>
      <c r="N21" s="13"/>
      <c r="O21" s="13"/>
      <c r="P21" s="13"/>
      <c r="Q21" s="13"/>
      <c r="R21" s="13"/>
      <c r="S21" s="13"/>
      <c r="T21" s="13"/>
      <c r="U21" s="13"/>
      <c r="V21" s="13"/>
      <c r="W21" s="13"/>
      <c r="X21" s="13"/>
    </row>
    <row r="22" spans="1:24" ht="33" customHeight="1" x14ac:dyDescent="0.25">
      <c r="A22" s="46" t="s">
        <v>343</v>
      </c>
      <c r="B22" s="389"/>
      <c r="C22" s="389"/>
      <c r="D22" s="390"/>
      <c r="E22" s="390"/>
      <c r="G22" s="404"/>
      <c r="H22" s="398"/>
      <c r="I22" s="245" t="s">
        <v>345</v>
      </c>
      <c r="J22" s="55"/>
      <c r="K22" s="13"/>
      <c r="L22" s="13"/>
      <c r="M22" s="13"/>
      <c r="N22" s="13"/>
      <c r="O22" s="13"/>
      <c r="P22" s="13"/>
      <c r="Q22" s="13"/>
      <c r="R22" s="13"/>
      <c r="S22" s="13"/>
      <c r="T22" s="13"/>
      <c r="U22" s="13"/>
      <c r="V22" s="13"/>
      <c r="W22" s="13"/>
      <c r="X22" s="13"/>
    </row>
    <row r="23" spans="1:24" ht="33" customHeight="1" x14ac:dyDescent="0.25">
      <c r="A23" s="46" t="s">
        <v>344</v>
      </c>
      <c r="B23" s="56">
        <f>B22*SUM('1-Enrollment Plan'!B7:B19)</f>
        <v>0</v>
      </c>
      <c r="C23" s="56">
        <f>C22*SUM('1-Enrollment Plan'!C7:C19)</f>
        <v>0</v>
      </c>
      <c r="D23" s="56">
        <f>D22*SUM('1-Enrollment Plan'!D7:D19)</f>
        <v>0</v>
      </c>
      <c r="E23" s="56">
        <f>E22*SUM('1-Enrollment Plan'!E7:E19)</f>
        <v>0</v>
      </c>
      <c r="G23" s="404"/>
      <c r="H23" s="398"/>
      <c r="I23" s="245" t="s">
        <v>44</v>
      </c>
      <c r="J23" s="55"/>
      <c r="K23" s="13"/>
      <c r="L23" s="13"/>
      <c r="M23" s="13"/>
      <c r="N23" s="13"/>
      <c r="O23" s="13"/>
      <c r="P23" s="13"/>
      <c r="Q23" s="13"/>
      <c r="R23" s="13"/>
      <c r="S23" s="13"/>
      <c r="T23" s="13"/>
      <c r="U23" s="13"/>
      <c r="V23" s="13"/>
      <c r="W23" s="13"/>
      <c r="X23" s="13"/>
    </row>
    <row r="24" spans="1:24" ht="33" customHeight="1" x14ac:dyDescent="0.25">
      <c r="A24" s="46" t="s">
        <v>355</v>
      </c>
      <c r="B24" s="392">
        <v>0</v>
      </c>
      <c r="C24" s="392">
        <v>0</v>
      </c>
      <c r="D24" s="392">
        <v>0</v>
      </c>
      <c r="E24" s="392">
        <v>0</v>
      </c>
      <c r="G24" s="406"/>
      <c r="H24" s="398" t="s">
        <v>354</v>
      </c>
      <c r="I24" s="245"/>
      <c r="J24" s="55"/>
      <c r="K24" s="13"/>
      <c r="L24" s="13"/>
      <c r="M24" s="13"/>
      <c r="N24" s="13"/>
      <c r="O24" s="13"/>
      <c r="P24" s="13"/>
      <c r="Q24" s="13"/>
      <c r="R24" s="13"/>
      <c r="S24" s="13"/>
      <c r="T24" s="13"/>
      <c r="U24" s="13"/>
      <c r="V24" s="13"/>
      <c r="W24" s="13"/>
      <c r="X24" s="13"/>
    </row>
    <row r="25" spans="1:24" ht="12.75" customHeight="1" x14ac:dyDescent="0.3">
      <c r="A25" s="52"/>
      <c r="B25" s="57"/>
      <c r="C25" s="58"/>
      <c r="D25" s="58"/>
      <c r="E25" s="58"/>
      <c r="G25" s="13"/>
      <c r="H25" s="13"/>
      <c r="I25" s="13"/>
      <c r="J25" s="42"/>
      <c r="K25" s="13"/>
      <c r="L25" s="13"/>
      <c r="M25" s="13"/>
      <c r="N25" s="13"/>
      <c r="O25" s="13"/>
      <c r="P25" s="13"/>
      <c r="Q25" s="13"/>
      <c r="R25" s="13"/>
      <c r="S25" s="13"/>
      <c r="T25" s="13"/>
      <c r="U25" s="13"/>
      <c r="V25" s="13"/>
      <c r="W25" s="13"/>
      <c r="X25" s="13"/>
    </row>
    <row r="26" spans="1:24" ht="12.75" customHeight="1" x14ac:dyDescent="0.25">
      <c r="A26" s="13"/>
      <c r="B26" s="13"/>
      <c r="C26" s="13"/>
      <c r="D26" s="13"/>
      <c r="E26" s="13"/>
      <c r="G26" s="13"/>
      <c r="H26" s="13"/>
      <c r="I26" s="13"/>
      <c r="J26" s="42"/>
      <c r="K26" s="13"/>
      <c r="L26" s="13"/>
      <c r="M26" s="13"/>
      <c r="N26" s="13"/>
      <c r="O26" s="13"/>
      <c r="P26" s="13"/>
      <c r="Q26" s="13"/>
      <c r="R26" s="13"/>
      <c r="S26" s="13"/>
      <c r="T26" s="13"/>
      <c r="U26" s="13"/>
      <c r="V26" s="13"/>
      <c r="W26" s="13"/>
      <c r="X26" s="13"/>
    </row>
    <row r="27" spans="1:24" ht="12.75" customHeight="1" x14ac:dyDescent="0.3">
      <c r="A27" s="17" t="s">
        <v>64</v>
      </c>
      <c r="B27" s="13"/>
      <c r="C27" s="13"/>
      <c r="D27" s="13"/>
      <c r="E27" s="13"/>
      <c r="G27" s="13"/>
      <c r="H27" s="13"/>
      <c r="I27" s="13"/>
      <c r="J27" s="42"/>
      <c r="K27" s="13"/>
      <c r="L27" s="13"/>
      <c r="M27" s="13"/>
      <c r="N27" s="13"/>
      <c r="O27" s="13"/>
      <c r="P27" s="13"/>
      <c r="Q27" s="13"/>
      <c r="R27" s="13"/>
      <c r="S27" s="13"/>
      <c r="T27" s="13"/>
      <c r="U27" s="13"/>
      <c r="V27" s="13"/>
      <c r="W27" s="13"/>
      <c r="X27" s="13"/>
    </row>
    <row r="28" spans="1:24" ht="25.5" customHeight="1" x14ac:dyDescent="0.25">
      <c r="A28" s="59" t="s">
        <v>65</v>
      </c>
      <c r="B28" s="60">
        <v>0.03</v>
      </c>
      <c r="C28" s="60">
        <v>0.03</v>
      </c>
      <c r="D28" s="60">
        <v>0.03</v>
      </c>
      <c r="E28" s="60">
        <v>0.03</v>
      </c>
      <c r="G28" s="48" t="s">
        <v>356</v>
      </c>
      <c r="H28" s="48"/>
      <c r="I28" s="48"/>
      <c r="J28" s="55"/>
      <c r="K28" s="13"/>
      <c r="L28" s="13"/>
      <c r="M28" s="13"/>
      <c r="N28" s="13"/>
      <c r="O28" s="13"/>
      <c r="P28" s="13"/>
      <c r="Q28" s="13"/>
      <c r="R28" s="13"/>
      <c r="S28" s="13"/>
      <c r="T28" s="13"/>
      <c r="U28" s="13"/>
      <c r="V28" s="13"/>
      <c r="W28" s="13"/>
      <c r="X28" s="13"/>
    </row>
    <row r="29" spans="1:24" ht="25.5" customHeight="1" x14ac:dyDescent="0.25">
      <c r="A29" s="59" t="s">
        <v>66</v>
      </c>
      <c r="B29" s="60">
        <v>0.01</v>
      </c>
      <c r="C29" s="60">
        <v>0.01</v>
      </c>
      <c r="D29" s="60">
        <v>0.01</v>
      </c>
      <c r="E29" s="60">
        <v>0.01</v>
      </c>
      <c r="G29" s="48" t="s">
        <v>357</v>
      </c>
      <c r="H29" s="48"/>
      <c r="I29" s="48"/>
      <c r="J29" s="55"/>
      <c r="K29" s="13"/>
      <c r="L29" s="13"/>
      <c r="M29" s="13"/>
      <c r="N29" s="13"/>
      <c r="O29" s="13"/>
      <c r="P29" s="13"/>
      <c r="Q29" s="13"/>
      <c r="R29" s="13"/>
      <c r="S29" s="13"/>
      <c r="T29" s="13"/>
      <c r="U29" s="13"/>
      <c r="V29" s="13"/>
      <c r="W29" s="13"/>
      <c r="X29" s="13"/>
    </row>
    <row r="30" spans="1:24" ht="25.5" customHeight="1" x14ac:dyDescent="0.25">
      <c r="A30" s="48" t="s">
        <v>67</v>
      </c>
      <c r="B30" s="61">
        <v>0.20949999999999999</v>
      </c>
      <c r="C30" s="61">
        <f>B30</f>
        <v>0.20949999999999999</v>
      </c>
      <c r="D30" s="61">
        <f>C30</f>
        <v>0.20949999999999999</v>
      </c>
      <c r="E30" s="61">
        <f>D30</f>
        <v>0.20949999999999999</v>
      </c>
      <c r="G30" s="48"/>
      <c r="H30" s="48"/>
      <c r="I30" s="48"/>
      <c r="J30" s="55"/>
      <c r="K30" s="13"/>
      <c r="L30" s="13"/>
      <c r="M30" s="13"/>
      <c r="N30" s="13"/>
      <c r="O30" s="13"/>
      <c r="P30" s="13"/>
      <c r="Q30" s="13"/>
      <c r="R30" s="13"/>
      <c r="S30" s="13"/>
      <c r="T30" s="13"/>
      <c r="U30" s="13"/>
      <c r="V30" s="13"/>
      <c r="W30" s="13"/>
      <c r="X30" s="13"/>
    </row>
    <row r="31" spans="1:24" ht="25.5" customHeight="1" x14ac:dyDescent="0.25">
      <c r="A31" s="48" t="s">
        <v>68</v>
      </c>
      <c r="B31" s="60" t="s">
        <v>63</v>
      </c>
      <c r="C31" s="60" t="s">
        <v>63</v>
      </c>
      <c r="D31" s="60" t="s">
        <v>63</v>
      </c>
      <c r="E31" s="60" t="s">
        <v>63</v>
      </c>
      <c r="G31" s="48"/>
      <c r="H31" s="48"/>
      <c r="I31" s="48"/>
      <c r="J31" s="55"/>
      <c r="K31" s="13"/>
      <c r="L31" s="13"/>
      <c r="M31" s="13"/>
      <c r="N31" s="13"/>
      <c r="O31" s="13"/>
      <c r="P31" s="13"/>
      <c r="Q31" s="13"/>
      <c r="R31" s="13"/>
      <c r="S31" s="13"/>
      <c r="T31" s="13"/>
      <c r="U31" s="13"/>
      <c r="V31" s="13"/>
      <c r="W31" s="13"/>
      <c r="X31" s="13"/>
    </row>
    <row r="32" spans="1:24" ht="25.5" customHeight="1" x14ac:dyDescent="0.25">
      <c r="A32" s="48" t="s">
        <v>69</v>
      </c>
      <c r="B32" s="61">
        <v>1.4500000000000001E-2</v>
      </c>
      <c r="C32" s="61">
        <v>1.4500000000000001E-2</v>
      </c>
      <c r="D32" s="61">
        <v>1.4500000000000001E-2</v>
      </c>
      <c r="E32" s="61">
        <v>1.4500000000000001E-2</v>
      </c>
      <c r="G32" s="244"/>
      <c r="H32" s="48"/>
      <c r="I32" s="48"/>
      <c r="J32" s="55"/>
      <c r="K32" s="13"/>
      <c r="L32" s="13"/>
      <c r="M32" s="13"/>
      <c r="N32" s="13"/>
      <c r="O32" s="13"/>
      <c r="P32" s="13"/>
      <c r="Q32" s="13"/>
      <c r="R32" s="13"/>
      <c r="S32" s="13"/>
      <c r="T32" s="13"/>
      <c r="U32" s="13"/>
      <c r="V32" s="13"/>
      <c r="W32" s="13"/>
      <c r="X32" s="13"/>
    </row>
    <row r="33" spans="1:24" ht="25.5" customHeight="1" x14ac:dyDescent="0.25">
      <c r="A33" s="48" t="s">
        <v>70</v>
      </c>
      <c r="B33" s="396">
        <v>3.0000000000000001E-3</v>
      </c>
      <c r="C33" s="396">
        <v>3.0000000000000001E-3</v>
      </c>
      <c r="D33" s="396">
        <v>3.0000000000000001E-3</v>
      </c>
      <c r="E33" s="396">
        <v>3.0000000000000001E-3</v>
      </c>
      <c r="G33" s="48"/>
      <c r="H33" s="48"/>
      <c r="I33" s="48"/>
      <c r="J33" s="245" t="s">
        <v>71</v>
      </c>
      <c r="K33" s="13"/>
      <c r="L33" s="13"/>
      <c r="M33" s="13"/>
      <c r="N33" s="13"/>
      <c r="O33" s="13"/>
      <c r="P33" s="13"/>
      <c r="Q33" s="13"/>
      <c r="R33" s="13"/>
      <c r="S33" s="13"/>
      <c r="T33" s="13"/>
      <c r="U33" s="13"/>
      <c r="V33" s="13"/>
      <c r="W33" s="13"/>
      <c r="X33" s="13"/>
    </row>
    <row r="34" spans="1:24" ht="62.5" x14ac:dyDescent="0.25">
      <c r="A34" s="48" t="s">
        <v>72</v>
      </c>
      <c r="B34" s="393">
        <v>0</v>
      </c>
      <c r="C34" s="393">
        <f>128*'1-Enrollment Plan'!C21</f>
        <v>0</v>
      </c>
      <c r="D34" s="393">
        <f>128*'1-Enrollment Plan'!D21</f>
        <v>0</v>
      </c>
      <c r="E34" s="393">
        <f>128*'1-Enrollment Plan'!E21</f>
        <v>0</v>
      </c>
      <c r="G34" s="48"/>
      <c r="H34" s="48"/>
      <c r="I34" s="245" t="s">
        <v>73</v>
      </c>
      <c r="J34" s="246" t="s">
        <v>327</v>
      </c>
      <c r="K34" s="13"/>
      <c r="L34" s="13"/>
      <c r="M34" s="13"/>
      <c r="N34" s="13"/>
      <c r="O34" s="13"/>
      <c r="P34" s="13"/>
      <c r="Q34" s="13"/>
      <c r="R34" s="13"/>
      <c r="S34" s="13"/>
      <c r="T34" s="13"/>
      <c r="U34" s="13"/>
      <c r="V34" s="13"/>
      <c r="W34" s="13"/>
      <c r="X34" s="13"/>
    </row>
    <row r="35" spans="1:24" x14ac:dyDescent="0.25">
      <c r="A35" s="13"/>
      <c r="B35" s="13"/>
      <c r="C35" s="13"/>
      <c r="D35" s="13"/>
      <c r="E35" s="13"/>
      <c r="G35" s="13"/>
      <c r="H35" s="13"/>
      <c r="I35" s="13"/>
      <c r="J35" s="62"/>
      <c r="K35" s="13"/>
      <c r="L35" s="13"/>
      <c r="M35" s="13"/>
      <c r="N35" s="13"/>
      <c r="O35" s="13"/>
      <c r="P35" s="13"/>
      <c r="Q35" s="13"/>
      <c r="R35" s="13"/>
      <c r="S35" s="13"/>
      <c r="T35" s="13"/>
      <c r="U35" s="13"/>
      <c r="V35" s="13"/>
      <c r="W35" s="13"/>
      <c r="X35" s="13"/>
    </row>
    <row r="36" spans="1:24" ht="12.75" customHeight="1" x14ac:dyDescent="0.25">
      <c r="A36" s="13"/>
      <c r="B36" s="13"/>
      <c r="C36" s="13"/>
      <c r="D36" s="13"/>
      <c r="E36" s="13"/>
      <c r="G36" s="13"/>
      <c r="H36" s="13"/>
      <c r="I36" s="13"/>
      <c r="J36" s="42"/>
      <c r="K36" s="13"/>
      <c r="L36" s="13"/>
      <c r="M36" s="13"/>
      <c r="N36" s="13"/>
      <c r="O36" s="13"/>
      <c r="P36" s="13"/>
      <c r="Q36" s="13"/>
      <c r="R36" s="13"/>
      <c r="S36" s="13"/>
      <c r="T36" s="13"/>
      <c r="U36" s="13"/>
      <c r="V36" s="13"/>
      <c r="W36" s="13"/>
      <c r="X36" s="13"/>
    </row>
    <row r="37" spans="1:24" ht="28.5" customHeight="1" x14ac:dyDescent="0.3">
      <c r="A37" s="243" t="s">
        <v>326</v>
      </c>
      <c r="B37" s="64" t="s">
        <v>74</v>
      </c>
      <c r="C37" s="65" t="s">
        <v>75</v>
      </c>
      <c r="D37" s="13"/>
      <c r="E37" s="13"/>
      <c r="G37" s="13"/>
      <c r="H37" s="13"/>
      <c r="I37" s="13"/>
      <c r="J37" s="42"/>
      <c r="K37" s="13"/>
      <c r="L37" s="13"/>
      <c r="M37" s="13"/>
      <c r="N37" s="13"/>
      <c r="O37" s="13"/>
      <c r="P37" s="13"/>
      <c r="Q37" s="13"/>
      <c r="R37" s="13"/>
      <c r="S37" s="13"/>
      <c r="T37" s="13"/>
      <c r="U37" s="13"/>
      <c r="V37" s="13"/>
      <c r="W37" s="13"/>
      <c r="X37" s="13"/>
    </row>
    <row r="38" spans="1:24" ht="12.75" customHeight="1" x14ac:dyDescent="0.25">
      <c r="A38" s="13" t="s">
        <v>76</v>
      </c>
      <c r="B38" s="391"/>
      <c r="C38" s="13" t="s">
        <v>77</v>
      </c>
      <c r="D38" s="13"/>
      <c r="E38" s="13"/>
      <c r="G38" s="13"/>
      <c r="H38" s="13"/>
      <c r="I38" s="13"/>
      <c r="J38" s="42"/>
      <c r="K38" s="13"/>
      <c r="L38" s="13"/>
      <c r="M38" s="13"/>
      <c r="N38" s="13"/>
      <c r="O38" s="13"/>
      <c r="P38" s="13"/>
      <c r="Q38" s="13"/>
      <c r="R38" s="13"/>
      <c r="S38" s="13"/>
      <c r="T38" s="13"/>
      <c r="U38" s="13"/>
      <c r="V38" s="13"/>
      <c r="W38" s="13"/>
      <c r="X38" s="13"/>
    </row>
    <row r="39" spans="1:24" ht="12.75" customHeight="1" x14ac:dyDescent="0.25">
      <c r="A39" s="13" t="s">
        <v>78</v>
      </c>
      <c r="B39" s="391"/>
      <c r="C39" s="13" t="s">
        <v>79</v>
      </c>
      <c r="D39" s="13"/>
      <c r="E39" s="13"/>
      <c r="G39" s="13"/>
      <c r="H39" s="13"/>
      <c r="I39" s="13"/>
      <c r="J39" s="42"/>
      <c r="K39" s="13"/>
      <c r="L39" s="13"/>
      <c r="M39" s="13"/>
      <c r="N39" s="13"/>
      <c r="O39" s="13"/>
      <c r="P39" s="13"/>
      <c r="Q39" s="13"/>
      <c r="R39" s="13"/>
      <c r="S39" s="13"/>
      <c r="T39" s="13"/>
      <c r="U39" s="13"/>
      <c r="V39" s="13"/>
      <c r="W39" s="13"/>
      <c r="X39" s="13"/>
    </row>
    <row r="40" spans="1:24" ht="12.75" customHeight="1" x14ac:dyDescent="0.25">
      <c r="A40" s="13" t="s">
        <v>80</v>
      </c>
      <c r="B40" s="391"/>
      <c r="C40" s="13" t="s">
        <v>81</v>
      </c>
      <c r="D40" s="13" t="s">
        <v>329</v>
      </c>
      <c r="E40" s="13" t="s">
        <v>330</v>
      </c>
      <c r="G40" s="13"/>
      <c r="H40" s="13"/>
      <c r="I40" s="13"/>
      <c r="J40" s="42"/>
      <c r="K40" s="13"/>
      <c r="L40" s="13"/>
      <c r="M40" s="13"/>
      <c r="N40" s="13"/>
      <c r="O40" s="13"/>
      <c r="P40" s="13"/>
      <c r="Q40" s="13"/>
      <c r="R40" s="13"/>
      <c r="S40" s="13"/>
      <c r="T40" s="13"/>
      <c r="U40" s="13"/>
      <c r="V40" s="13"/>
      <c r="W40" s="13"/>
      <c r="X40" s="13"/>
    </row>
    <row r="41" spans="1:24" ht="12.75" customHeight="1" x14ac:dyDescent="0.25">
      <c r="A41" s="13" t="s">
        <v>82</v>
      </c>
      <c r="B41" s="391"/>
      <c r="C41" s="13" t="s">
        <v>81</v>
      </c>
      <c r="D41" s="13"/>
      <c r="E41" s="13"/>
      <c r="G41" s="13"/>
      <c r="H41" s="13"/>
      <c r="I41" s="13"/>
      <c r="J41" s="42"/>
      <c r="K41" s="13"/>
      <c r="L41" s="13"/>
      <c r="M41" s="13"/>
      <c r="N41" s="13"/>
      <c r="O41" s="13"/>
      <c r="P41" s="13"/>
      <c r="Q41" s="13"/>
      <c r="R41" s="13"/>
      <c r="S41" s="13"/>
      <c r="T41" s="13"/>
      <c r="U41" s="13"/>
      <c r="V41" s="13"/>
      <c r="W41" s="13"/>
      <c r="X41" s="13"/>
    </row>
    <row r="42" spans="1:24" ht="12.75" customHeight="1" x14ac:dyDescent="0.25">
      <c r="A42" s="13" t="s">
        <v>83</v>
      </c>
      <c r="B42" s="391"/>
      <c r="C42" s="13" t="s">
        <v>81</v>
      </c>
      <c r="D42" s="13"/>
      <c r="E42" s="13"/>
      <c r="G42" s="13"/>
      <c r="H42" s="13"/>
      <c r="I42" s="13"/>
      <c r="J42" s="42"/>
      <c r="K42" s="13"/>
      <c r="L42" s="13"/>
      <c r="M42" s="13"/>
      <c r="N42" s="13"/>
      <c r="O42" s="13"/>
      <c r="P42" s="13"/>
      <c r="Q42" s="13"/>
      <c r="R42" s="13"/>
      <c r="S42" s="13"/>
      <c r="T42" s="13"/>
      <c r="U42" s="13"/>
      <c r="V42" s="13"/>
      <c r="W42" s="13"/>
      <c r="X42" s="13"/>
    </row>
    <row r="43" spans="1:24" ht="12.75" customHeight="1" x14ac:dyDescent="0.25">
      <c r="A43" s="13" t="s">
        <v>84</v>
      </c>
      <c r="B43" s="391"/>
      <c r="C43" s="13" t="s">
        <v>81</v>
      </c>
      <c r="D43" s="13"/>
      <c r="E43" s="13"/>
      <c r="G43" s="13"/>
      <c r="H43" s="13"/>
      <c r="I43" s="13"/>
      <c r="J43" s="42"/>
      <c r="K43" s="13"/>
      <c r="L43" s="13"/>
      <c r="M43" s="13"/>
      <c r="N43" s="13"/>
      <c r="O43" s="13"/>
      <c r="P43" s="13"/>
      <c r="Q43" s="13"/>
      <c r="R43" s="13"/>
      <c r="S43" s="13"/>
      <c r="T43" s="13"/>
      <c r="U43" s="13"/>
      <c r="V43" s="13"/>
      <c r="W43" s="13"/>
      <c r="X43" s="13"/>
    </row>
    <row r="44" spans="1:24" ht="12.75" customHeight="1" x14ac:dyDescent="0.25">
      <c r="A44" s="13" t="s">
        <v>85</v>
      </c>
      <c r="B44" s="391"/>
      <c r="C44" s="13" t="s">
        <v>86</v>
      </c>
      <c r="D44" s="13"/>
      <c r="E44" s="13"/>
      <c r="G44" s="13"/>
      <c r="H44" s="13"/>
      <c r="I44" s="13"/>
      <c r="J44" s="42"/>
      <c r="K44" s="13"/>
      <c r="L44" s="13"/>
      <c r="M44" s="13"/>
      <c r="N44" s="13"/>
      <c r="O44" s="13"/>
      <c r="P44" s="13"/>
      <c r="Q44" s="13"/>
      <c r="R44" s="13"/>
      <c r="S44" s="13"/>
      <c r="T44" s="13"/>
      <c r="U44" s="13"/>
      <c r="V44" s="13"/>
      <c r="W44" s="13"/>
      <c r="X44" s="13"/>
    </row>
    <row r="45" spans="1:24" ht="12.75" customHeight="1" x14ac:dyDescent="0.25">
      <c r="A45" s="13" t="s">
        <v>87</v>
      </c>
      <c r="B45" s="391"/>
      <c r="C45" s="13" t="s">
        <v>88</v>
      </c>
      <c r="D45" s="13"/>
      <c r="E45" s="13"/>
      <c r="G45" s="13"/>
      <c r="H45" s="13"/>
      <c r="I45" s="13"/>
      <c r="J45" s="42"/>
      <c r="K45" s="13"/>
      <c r="L45" s="13"/>
      <c r="M45" s="13"/>
      <c r="N45" s="13"/>
      <c r="O45" s="13"/>
      <c r="P45" s="13"/>
      <c r="Q45" s="13"/>
      <c r="R45" s="13"/>
      <c r="S45" s="13"/>
      <c r="T45" s="13"/>
      <c r="U45" s="13"/>
      <c r="V45" s="13"/>
      <c r="W45" s="13"/>
      <c r="X45" s="13"/>
    </row>
    <row r="46" spans="1:24" ht="12.75" customHeight="1" x14ac:dyDescent="0.25">
      <c r="A46" s="13" t="s">
        <v>89</v>
      </c>
      <c r="B46" s="391"/>
      <c r="C46" s="13" t="s">
        <v>88</v>
      </c>
      <c r="D46" s="66"/>
      <c r="E46" s="66"/>
      <c r="G46" s="66"/>
      <c r="H46" s="13"/>
      <c r="I46" s="13"/>
      <c r="J46" s="42"/>
      <c r="K46" s="13"/>
      <c r="L46" s="13"/>
      <c r="M46" s="13"/>
      <c r="N46" s="13"/>
      <c r="O46" s="13"/>
      <c r="P46" s="13"/>
      <c r="Q46" s="13"/>
      <c r="R46" s="13"/>
      <c r="S46" s="13"/>
      <c r="T46" s="13"/>
      <c r="U46" s="13"/>
      <c r="V46" s="13"/>
      <c r="W46" s="13"/>
      <c r="X46" s="13"/>
    </row>
    <row r="47" spans="1:24" ht="12.75" customHeight="1" x14ac:dyDescent="0.25">
      <c r="A47" s="13" t="s">
        <v>90</v>
      </c>
      <c r="B47" s="391"/>
      <c r="C47" s="13" t="s">
        <v>88</v>
      </c>
      <c r="D47" s="13"/>
      <c r="E47" s="13"/>
      <c r="G47" s="13"/>
      <c r="H47" s="13"/>
      <c r="I47" s="13"/>
      <c r="J47" s="42"/>
      <c r="K47" s="13"/>
      <c r="L47" s="13"/>
      <c r="M47" s="13"/>
      <c r="N47" s="13"/>
      <c r="O47" s="13"/>
      <c r="P47" s="13"/>
      <c r="Q47" s="13"/>
      <c r="R47" s="13"/>
      <c r="S47" s="13"/>
      <c r="T47" s="13"/>
      <c r="U47" s="13"/>
      <c r="V47" s="13"/>
      <c r="W47" s="13"/>
      <c r="X47" s="13"/>
    </row>
    <row r="48" spans="1:24" ht="12.75" customHeight="1" x14ac:dyDescent="0.25">
      <c r="A48" s="13" t="s">
        <v>91</v>
      </c>
      <c r="B48" s="391"/>
      <c r="C48" s="13" t="s">
        <v>88</v>
      </c>
      <c r="D48" s="13"/>
      <c r="E48" s="13"/>
      <c r="G48" s="13"/>
      <c r="H48" s="13"/>
      <c r="I48" s="13"/>
      <c r="J48" s="42"/>
      <c r="K48" s="13"/>
      <c r="L48" s="13"/>
      <c r="M48" s="13"/>
      <c r="N48" s="13"/>
      <c r="O48" s="13"/>
      <c r="P48" s="13"/>
      <c r="Q48" s="13"/>
      <c r="R48" s="13"/>
      <c r="S48" s="13"/>
      <c r="T48" s="13"/>
      <c r="U48" s="13"/>
      <c r="V48" s="13"/>
      <c r="W48" s="13"/>
      <c r="X48" s="13"/>
    </row>
    <row r="49" spans="1:24" ht="12.75" customHeight="1" x14ac:dyDescent="0.25">
      <c r="A49" s="13" t="s">
        <v>92</v>
      </c>
      <c r="B49" s="391"/>
      <c r="C49" s="13" t="s">
        <v>88</v>
      </c>
      <c r="D49" s="13"/>
      <c r="E49" s="13"/>
      <c r="G49" s="13"/>
      <c r="H49" s="13"/>
      <c r="I49" s="13"/>
      <c r="J49" s="42"/>
      <c r="K49" s="13"/>
      <c r="L49" s="13"/>
      <c r="M49" s="13"/>
      <c r="N49" s="13"/>
      <c r="O49" s="13"/>
      <c r="P49" s="13"/>
      <c r="Q49" s="13"/>
      <c r="R49" s="13"/>
      <c r="S49" s="13"/>
      <c r="T49" s="13"/>
      <c r="U49" s="13"/>
      <c r="V49" s="13"/>
      <c r="W49" s="13"/>
      <c r="X49" s="13"/>
    </row>
    <row r="50" spans="1:24" ht="12.75" customHeight="1" x14ac:dyDescent="0.25">
      <c r="A50" s="13" t="s">
        <v>93</v>
      </c>
      <c r="B50" s="391"/>
      <c r="C50" s="13" t="s">
        <v>88</v>
      </c>
      <c r="D50" s="13"/>
      <c r="E50" s="13"/>
      <c r="G50" s="13"/>
      <c r="H50" s="13"/>
      <c r="I50" s="13"/>
      <c r="J50" s="42"/>
      <c r="K50" s="13"/>
      <c r="L50" s="13"/>
      <c r="M50" s="13"/>
      <c r="N50" s="13"/>
      <c r="O50" s="13"/>
      <c r="P50" s="13"/>
      <c r="Q50" s="13"/>
      <c r="R50" s="13"/>
      <c r="S50" s="13"/>
      <c r="T50" s="13"/>
      <c r="U50" s="13"/>
      <c r="V50" s="13"/>
      <c r="W50" s="13"/>
      <c r="X50" s="13"/>
    </row>
    <row r="51" spans="1:24" ht="12.75" customHeight="1" x14ac:dyDescent="0.25">
      <c r="A51" s="13" t="s">
        <v>94</v>
      </c>
      <c r="B51" s="391"/>
      <c r="C51" s="13" t="s">
        <v>88</v>
      </c>
      <c r="D51" s="13"/>
      <c r="E51" s="13"/>
      <c r="G51" s="13"/>
      <c r="H51" s="13"/>
      <c r="I51" s="13"/>
      <c r="J51" s="42"/>
      <c r="K51" s="13"/>
      <c r="L51" s="13"/>
      <c r="M51" s="13"/>
      <c r="N51" s="13"/>
      <c r="O51" s="13"/>
      <c r="P51" s="13"/>
      <c r="Q51" s="13"/>
      <c r="R51" s="13"/>
      <c r="S51" s="13"/>
      <c r="T51" s="13"/>
      <c r="U51" s="13"/>
      <c r="V51" s="13"/>
      <c r="W51" s="13"/>
      <c r="X51" s="13"/>
    </row>
    <row r="52" spans="1:24" ht="12.75" customHeight="1" x14ac:dyDescent="0.25">
      <c r="A52" s="13" t="s">
        <v>95</v>
      </c>
      <c r="B52" s="391"/>
      <c r="C52" s="13" t="s">
        <v>88</v>
      </c>
      <c r="D52" s="13"/>
      <c r="E52" s="13"/>
      <c r="G52" s="13"/>
      <c r="H52" s="13"/>
      <c r="I52" s="13"/>
      <c r="J52" s="42"/>
      <c r="K52" s="13"/>
      <c r="L52" s="13"/>
      <c r="M52" s="13"/>
      <c r="N52" s="13"/>
      <c r="O52" s="13"/>
      <c r="P52" s="13"/>
      <c r="Q52" s="13"/>
      <c r="R52" s="13"/>
      <c r="S52" s="13"/>
      <c r="T52" s="13"/>
      <c r="U52" s="13"/>
      <c r="V52" s="13"/>
      <c r="W52" s="13"/>
      <c r="X52" s="13"/>
    </row>
    <row r="53" spans="1:24" ht="12.75" customHeight="1" x14ac:dyDescent="0.25">
      <c r="A53" s="13" t="s">
        <v>96</v>
      </c>
      <c r="B53" s="391"/>
      <c r="C53" s="13" t="s">
        <v>88</v>
      </c>
      <c r="D53" s="13"/>
      <c r="E53" s="13"/>
      <c r="G53" s="13"/>
      <c r="H53" s="13"/>
      <c r="I53" s="13"/>
      <c r="J53" s="42"/>
      <c r="K53" s="13"/>
      <c r="L53" s="13"/>
      <c r="M53" s="13"/>
      <c r="N53" s="13"/>
      <c r="O53" s="13"/>
      <c r="P53" s="13"/>
      <c r="Q53" s="13"/>
      <c r="R53" s="13"/>
      <c r="S53" s="13"/>
      <c r="T53" s="13"/>
      <c r="U53" s="13"/>
      <c r="V53" s="13"/>
      <c r="W53" s="13"/>
      <c r="X53" s="13"/>
    </row>
    <row r="54" spans="1:24" ht="12.75" customHeight="1" x14ac:dyDescent="0.25">
      <c r="A54" s="13" t="s">
        <v>97</v>
      </c>
      <c r="B54" s="391"/>
      <c r="C54" s="13" t="s">
        <v>88</v>
      </c>
      <c r="D54" s="13"/>
      <c r="E54" s="13"/>
      <c r="G54" s="13"/>
      <c r="H54" s="13"/>
      <c r="I54" s="13"/>
      <c r="J54" s="42"/>
      <c r="K54" s="13"/>
      <c r="L54" s="13"/>
      <c r="M54" s="13"/>
      <c r="N54" s="13"/>
      <c r="O54" s="13"/>
      <c r="P54" s="13"/>
      <c r="Q54" s="13"/>
      <c r="R54" s="13"/>
      <c r="S54" s="13"/>
      <c r="T54" s="13"/>
      <c r="U54" s="13"/>
      <c r="V54" s="13"/>
      <c r="W54" s="13"/>
      <c r="X54" s="13"/>
    </row>
    <row r="55" spans="1:24" ht="12.75" customHeight="1" x14ac:dyDescent="0.25">
      <c r="A55" s="13" t="s">
        <v>98</v>
      </c>
      <c r="B55" s="391"/>
      <c r="C55" s="13" t="s">
        <v>88</v>
      </c>
      <c r="D55" s="13"/>
      <c r="E55" s="13"/>
      <c r="G55" s="13"/>
      <c r="H55" s="13"/>
      <c r="I55" s="13"/>
      <c r="J55" s="42"/>
      <c r="K55" s="13"/>
      <c r="L55" s="13"/>
      <c r="M55" s="13"/>
      <c r="N55" s="13"/>
      <c r="O55" s="13"/>
      <c r="P55" s="13"/>
      <c r="Q55" s="13"/>
      <c r="R55" s="13"/>
      <c r="S55" s="13"/>
      <c r="T55" s="13"/>
      <c r="U55" s="13"/>
      <c r="V55" s="13"/>
      <c r="W55" s="13"/>
      <c r="X55" s="13"/>
    </row>
    <row r="56" spans="1:24" ht="12.75" customHeight="1" x14ac:dyDescent="0.25">
      <c r="A56" s="13"/>
      <c r="B56" s="67"/>
      <c r="C56" s="13"/>
      <c r="D56" s="13"/>
      <c r="E56" s="13"/>
      <c r="G56" s="13"/>
      <c r="H56" s="13"/>
      <c r="I56" s="13"/>
      <c r="J56" s="42"/>
      <c r="K56" s="13"/>
      <c r="L56" s="13"/>
      <c r="M56" s="13"/>
      <c r="N56" s="13"/>
      <c r="O56" s="13"/>
      <c r="P56" s="13"/>
      <c r="Q56" s="13"/>
      <c r="R56" s="13"/>
      <c r="S56" s="13"/>
      <c r="T56" s="13"/>
      <c r="U56" s="13"/>
      <c r="V56" s="13"/>
      <c r="W56" s="13"/>
      <c r="X56" s="13"/>
    </row>
    <row r="57" spans="1:24" ht="12.75" customHeight="1" x14ac:dyDescent="0.25">
      <c r="A57" s="13"/>
      <c r="B57" s="68"/>
      <c r="C57" s="13"/>
      <c r="D57" s="13"/>
      <c r="E57" s="13"/>
      <c r="G57" s="13"/>
      <c r="H57" s="13"/>
      <c r="I57" s="13"/>
      <c r="J57" s="42"/>
      <c r="K57" s="13"/>
      <c r="L57" s="13"/>
      <c r="M57" s="13"/>
      <c r="N57" s="13"/>
      <c r="O57" s="13"/>
      <c r="P57" s="13"/>
      <c r="Q57" s="13"/>
      <c r="R57" s="13"/>
      <c r="S57" s="13"/>
      <c r="T57" s="13"/>
      <c r="U57" s="13"/>
      <c r="V57" s="13"/>
      <c r="W57" s="13"/>
      <c r="X57" s="13"/>
    </row>
    <row r="58" spans="1:24" ht="12.75" customHeight="1" x14ac:dyDescent="0.25">
      <c r="A58" s="13"/>
      <c r="B58" s="68"/>
      <c r="C58" s="13"/>
      <c r="D58" s="13"/>
      <c r="E58" s="13"/>
      <c r="G58" s="13"/>
      <c r="H58" s="13"/>
      <c r="I58" s="13"/>
      <c r="J58" s="42"/>
      <c r="K58" s="13"/>
      <c r="L58" s="13"/>
      <c r="M58" s="13"/>
      <c r="N58" s="13"/>
      <c r="O58" s="13"/>
      <c r="P58" s="13"/>
      <c r="Q58" s="13"/>
      <c r="R58" s="13"/>
      <c r="S58" s="13"/>
      <c r="T58" s="13"/>
      <c r="U58" s="13"/>
      <c r="V58" s="13"/>
      <c r="W58" s="13"/>
      <c r="X58" s="13"/>
    </row>
    <row r="59" spans="1:24" ht="12.75" customHeight="1" x14ac:dyDescent="0.25">
      <c r="A59" s="13"/>
      <c r="B59" s="68"/>
      <c r="C59" s="13"/>
      <c r="D59" s="13"/>
      <c r="E59" s="13"/>
      <c r="G59" s="13"/>
      <c r="H59" s="13"/>
      <c r="I59" s="13"/>
      <c r="J59" s="42"/>
      <c r="K59" s="13"/>
      <c r="L59" s="13"/>
      <c r="M59" s="13"/>
      <c r="N59" s="13"/>
      <c r="O59" s="13"/>
      <c r="P59" s="13"/>
      <c r="Q59" s="13"/>
      <c r="R59" s="13"/>
      <c r="S59" s="13"/>
      <c r="T59" s="13"/>
      <c r="U59" s="13"/>
      <c r="V59" s="13"/>
      <c r="W59" s="13"/>
      <c r="X59" s="13"/>
    </row>
    <row r="60" spans="1:24" ht="12.75" customHeight="1" x14ac:dyDescent="0.3">
      <c r="A60" s="63" t="s">
        <v>99</v>
      </c>
      <c r="B60" s="13"/>
      <c r="C60" s="13"/>
      <c r="D60" s="13"/>
      <c r="E60" s="13"/>
      <c r="G60" s="13"/>
      <c r="H60" s="13"/>
      <c r="I60" s="13"/>
      <c r="J60" s="42"/>
      <c r="K60" s="13"/>
      <c r="L60" s="13"/>
      <c r="M60" s="13"/>
      <c r="N60" s="13"/>
      <c r="O60" s="13"/>
      <c r="P60" s="13"/>
      <c r="Q60" s="13"/>
      <c r="R60" s="13"/>
      <c r="S60" s="13"/>
      <c r="T60" s="13"/>
      <c r="U60" s="13"/>
      <c r="V60" s="13"/>
      <c r="W60" s="13"/>
      <c r="X60" s="13"/>
    </row>
    <row r="61" spans="1:24" ht="12.75" customHeight="1" x14ac:dyDescent="0.25">
      <c r="A61" s="14"/>
      <c r="B61" s="14"/>
      <c r="C61" s="67"/>
      <c r="D61" s="67"/>
      <c r="E61" s="67"/>
      <c r="G61" s="67"/>
      <c r="H61" s="13"/>
      <c r="I61" s="13"/>
      <c r="J61" s="42"/>
      <c r="K61" s="13"/>
      <c r="L61" s="13"/>
      <c r="M61" s="13"/>
      <c r="N61" s="13"/>
      <c r="O61" s="13"/>
      <c r="P61" s="13"/>
      <c r="Q61" s="13"/>
      <c r="R61" s="13"/>
      <c r="S61" s="13"/>
      <c r="T61" s="13"/>
      <c r="U61" s="13"/>
      <c r="V61" s="13"/>
      <c r="W61" s="13"/>
      <c r="X61" s="13"/>
    </row>
    <row r="62" spans="1:24" ht="12.75" customHeight="1" x14ac:dyDescent="0.25">
      <c r="A62" s="14"/>
      <c r="B62" s="14"/>
      <c r="C62" s="67"/>
      <c r="D62" s="67"/>
      <c r="E62" s="67"/>
      <c r="G62" s="67"/>
      <c r="H62" s="13"/>
      <c r="I62" s="13"/>
      <c r="J62" s="42"/>
      <c r="K62" s="13"/>
      <c r="L62" s="13"/>
      <c r="M62" s="13"/>
      <c r="N62" s="13"/>
      <c r="O62" s="13"/>
      <c r="P62" s="13"/>
      <c r="Q62" s="13"/>
      <c r="R62" s="13"/>
      <c r="S62" s="13"/>
      <c r="T62" s="13"/>
      <c r="U62" s="13"/>
      <c r="V62" s="13"/>
      <c r="W62" s="13"/>
      <c r="X62" s="13"/>
    </row>
    <row r="63" spans="1:24" ht="12.75" customHeight="1" x14ac:dyDescent="0.25">
      <c r="A63" s="14"/>
      <c r="B63" s="14"/>
      <c r="C63" s="67"/>
      <c r="D63" s="67"/>
      <c r="E63" s="67"/>
      <c r="G63" s="67"/>
      <c r="H63" s="13"/>
      <c r="I63" s="13"/>
      <c r="J63" s="42"/>
      <c r="K63" s="13"/>
      <c r="L63" s="13"/>
      <c r="M63" s="13"/>
      <c r="N63" s="13"/>
      <c r="O63" s="13"/>
      <c r="P63" s="13"/>
      <c r="Q63" s="13"/>
      <c r="R63" s="13"/>
      <c r="S63" s="13"/>
      <c r="T63" s="13"/>
      <c r="U63" s="13"/>
      <c r="V63" s="13"/>
      <c r="W63" s="13"/>
      <c r="X63" s="13"/>
    </row>
    <row r="64" spans="1:24" ht="12.75" customHeight="1" x14ac:dyDescent="0.25">
      <c r="A64" s="14"/>
      <c r="B64" s="14"/>
      <c r="C64" s="67"/>
      <c r="D64" s="67"/>
      <c r="E64" s="67"/>
      <c r="G64" s="67"/>
      <c r="H64" s="13"/>
      <c r="I64" s="13"/>
      <c r="J64" s="42"/>
      <c r="K64" s="13"/>
      <c r="L64" s="13"/>
      <c r="M64" s="13"/>
      <c r="N64" s="13"/>
      <c r="O64" s="13"/>
      <c r="P64" s="13"/>
      <c r="Q64" s="13"/>
      <c r="R64" s="13"/>
      <c r="S64" s="13"/>
      <c r="T64" s="13"/>
      <c r="U64" s="13"/>
      <c r="V64" s="13"/>
      <c r="W64" s="13"/>
      <c r="X64" s="13"/>
    </row>
    <row r="65" spans="1:24" ht="12.75" customHeight="1" x14ac:dyDescent="0.25">
      <c r="A65" s="14"/>
      <c r="B65" s="67"/>
      <c r="C65" s="69"/>
      <c r="D65" s="69"/>
      <c r="E65" s="69"/>
      <c r="G65" s="67"/>
      <c r="H65" s="13"/>
      <c r="I65" s="13"/>
      <c r="J65" s="42"/>
      <c r="K65" s="13"/>
      <c r="L65" s="13"/>
      <c r="M65" s="13"/>
      <c r="N65" s="13"/>
      <c r="O65" s="13"/>
      <c r="P65" s="13"/>
      <c r="Q65" s="13"/>
      <c r="R65" s="13"/>
      <c r="S65" s="13"/>
      <c r="T65" s="13"/>
      <c r="U65" s="13"/>
      <c r="V65" s="13"/>
      <c r="W65" s="13"/>
      <c r="X65" s="13"/>
    </row>
    <row r="66" spans="1:24" ht="12.75" customHeight="1" x14ac:dyDescent="0.25">
      <c r="A66" s="13" t="s">
        <v>100</v>
      </c>
      <c r="B66" s="68">
        <f>SUM(B61:B65)</f>
        <v>0</v>
      </c>
      <c r="C66" s="68">
        <f>SUM(C61:C65)</f>
        <v>0</v>
      </c>
      <c r="D66" s="68">
        <f>SUM(D61:D65)</f>
        <v>0</v>
      </c>
      <c r="E66" s="68">
        <f>SUM(E61:E65)</f>
        <v>0</v>
      </c>
      <c r="G66" s="68"/>
      <c r="H66" s="13"/>
      <c r="I66" s="13"/>
      <c r="J66" s="42"/>
      <c r="K66" s="13"/>
      <c r="L66" s="13"/>
      <c r="M66" s="13"/>
      <c r="N66" s="13"/>
      <c r="O66" s="13"/>
      <c r="P66" s="13"/>
      <c r="Q66" s="13"/>
      <c r="R66" s="13"/>
      <c r="S66" s="13"/>
      <c r="T66" s="13"/>
      <c r="U66" s="13"/>
      <c r="V66" s="13"/>
      <c r="W66" s="13"/>
      <c r="X66" s="13"/>
    </row>
  </sheetData>
  <mergeCells count="1">
    <mergeCell ref="G4:H4"/>
  </mergeCells>
  <phoneticPr fontId="16" type="noConversion"/>
  <printOptions horizontalCentered="1"/>
  <pageMargins left="0.27013888888888898" right="0.2" top="1" bottom="1" header="0.51180555555555496" footer="0.51180555555555496"/>
  <pageSetup firstPageNumber="0" orientation="landscape" horizontalDpi="300" verticalDpi="30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1"/>
  <sheetViews>
    <sheetView workbookViewId="0">
      <pane xSplit="1" ySplit="4" topLeftCell="B5" activePane="bottomRight" state="frozen"/>
      <selection activeCell="J30" sqref="J30"/>
      <selection pane="topRight" activeCell="J30" sqref="J30"/>
      <selection pane="bottomLeft" activeCell="J30" sqref="J30"/>
      <selection pane="bottomRight" activeCell="F17" sqref="F17"/>
    </sheetView>
  </sheetViews>
  <sheetFormatPr defaultColWidth="8.81640625" defaultRowHeight="12.5" x14ac:dyDescent="0.25"/>
  <cols>
    <col min="1" max="1" width="38.453125" style="12" customWidth="1"/>
    <col min="2" max="5" width="15.1796875" style="12" customWidth="1"/>
    <col min="6" max="6" width="47.1796875" style="12" customWidth="1"/>
    <col min="7" max="7" width="51.81640625" style="149" customWidth="1"/>
    <col min="8" max="8" width="8.81640625" style="12" customWidth="1"/>
    <col min="9" max="9" width="28.1796875" style="12" bestFit="1" customWidth="1"/>
    <col min="10" max="26" width="8.81640625" style="12" customWidth="1"/>
    <col min="27" max="1025" width="14.453125" style="12" customWidth="1"/>
    <col min="1026" max="16384" width="8.81640625" style="12"/>
  </cols>
  <sheetData>
    <row r="1" spans="1:26" ht="18" x14ac:dyDescent="0.4">
      <c r="A1" s="104" t="str">
        <f>'3-Assumptions'!A1</f>
        <v>SCHOOL NAME</v>
      </c>
      <c r="B1" s="105"/>
      <c r="C1" s="105"/>
      <c r="D1" s="105"/>
      <c r="E1" s="106"/>
      <c r="F1" s="107"/>
      <c r="G1" s="258"/>
      <c r="H1" s="13"/>
      <c r="I1" s="253" t="s">
        <v>332</v>
      </c>
      <c r="J1" s="13"/>
      <c r="K1" s="13"/>
      <c r="L1" s="13"/>
      <c r="M1" s="13"/>
      <c r="N1" s="13"/>
      <c r="O1" s="13"/>
      <c r="P1" s="13"/>
      <c r="Q1" s="13"/>
      <c r="R1" s="13"/>
      <c r="S1" s="13"/>
      <c r="T1" s="13"/>
      <c r="U1" s="13"/>
      <c r="V1" s="13"/>
      <c r="W1" s="13"/>
      <c r="X1" s="13"/>
      <c r="Y1" s="13"/>
      <c r="Z1" s="13"/>
    </row>
    <row r="2" spans="1:26" ht="26.5" x14ac:dyDescent="0.4">
      <c r="A2" s="108" t="str">
        <f>B3</f>
        <v>FY 2025-26</v>
      </c>
      <c r="B2" s="16"/>
      <c r="C2" s="16"/>
      <c r="D2" s="16"/>
      <c r="E2" s="109"/>
      <c r="F2" s="110"/>
      <c r="G2" s="259"/>
      <c r="H2" s="13"/>
      <c r="I2" s="254" t="s">
        <v>333</v>
      </c>
      <c r="J2" s="13"/>
      <c r="K2" s="13"/>
      <c r="L2" s="13"/>
      <c r="M2" s="13"/>
      <c r="N2" s="13"/>
      <c r="O2" s="13"/>
      <c r="P2" s="13"/>
      <c r="Q2" s="13"/>
      <c r="R2" s="13"/>
      <c r="S2" s="13"/>
      <c r="T2" s="13"/>
      <c r="U2" s="13"/>
      <c r="V2" s="13"/>
      <c r="W2" s="13"/>
      <c r="X2" s="13"/>
      <c r="Y2" s="13"/>
      <c r="Z2" s="13"/>
    </row>
    <row r="3" spans="1:26" ht="25.5" x14ac:dyDescent="0.3">
      <c r="A3" s="111"/>
      <c r="B3" s="442" t="str">
        <f>'8-4 yr Budget-detail'!B4</f>
        <v>FY 2025-26</v>
      </c>
      <c r="C3" s="442"/>
      <c r="D3" s="442"/>
      <c r="E3" s="442"/>
      <c r="F3" s="257" t="s">
        <v>290</v>
      </c>
      <c r="G3" s="260" t="s">
        <v>291</v>
      </c>
      <c r="H3" s="71"/>
      <c r="I3" s="255" t="s">
        <v>334</v>
      </c>
      <c r="J3" s="71"/>
      <c r="K3" s="71"/>
      <c r="L3" s="71"/>
      <c r="M3" s="71"/>
      <c r="N3" s="71"/>
      <c r="O3" s="71"/>
      <c r="P3" s="71"/>
      <c r="Q3" s="71"/>
      <c r="R3" s="71"/>
      <c r="S3" s="71"/>
      <c r="T3" s="71"/>
      <c r="U3" s="71"/>
      <c r="V3" s="71"/>
      <c r="W3" s="71"/>
      <c r="X3" s="71"/>
      <c r="Y3" s="71"/>
      <c r="Z3" s="71"/>
    </row>
    <row r="4" spans="1:26" ht="25" x14ac:dyDescent="0.3">
      <c r="A4" s="113"/>
      <c r="B4" s="271" t="s">
        <v>101</v>
      </c>
      <c r="C4" s="271" t="s">
        <v>102</v>
      </c>
      <c r="D4" s="271" t="s">
        <v>103</v>
      </c>
      <c r="E4" s="271" t="s">
        <v>100</v>
      </c>
      <c r="F4" s="281"/>
      <c r="G4" s="281"/>
      <c r="H4" s="71"/>
      <c r="J4" s="71"/>
      <c r="K4" s="71"/>
      <c r="L4" s="71"/>
      <c r="M4" s="71"/>
      <c r="N4" s="71"/>
      <c r="O4" s="71"/>
      <c r="P4" s="71"/>
      <c r="Q4" s="71"/>
      <c r="R4" s="71"/>
      <c r="S4" s="71"/>
      <c r="T4" s="71"/>
      <c r="U4" s="71"/>
      <c r="V4" s="71"/>
      <c r="W4" s="71"/>
      <c r="X4" s="71"/>
      <c r="Y4" s="71"/>
      <c r="Z4" s="71"/>
    </row>
    <row r="5" spans="1:26" ht="13" x14ac:dyDescent="0.3">
      <c r="A5" s="114" t="s">
        <v>104</v>
      </c>
      <c r="B5" s="269"/>
      <c r="C5" s="269"/>
      <c r="D5" s="269"/>
      <c r="E5" s="272">
        <f>'1-Enrollment Plan'!B21</f>
        <v>0</v>
      </c>
      <c r="F5" s="256"/>
      <c r="G5" s="256"/>
      <c r="H5" s="71"/>
      <c r="I5" s="71"/>
      <c r="J5" s="71"/>
      <c r="K5" s="71"/>
      <c r="L5" s="71"/>
      <c r="M5" s="71"/>
      <c r="N5" s="71"/>
      <c r="O5" s="71"/>
      <c r="P5" s="71"/>
      <c r="Q5" s="71"/>
      <c r="R5" s="71"/>
      <c r="S5" s="71"/>
      <c r="T5" s="71"/>
      <c r="U5" s="71"/>
      <c r="V5" s="71"/>
      <c r="W5" s="71"/>
      <c r="X5" s="71"/>
      <c r="Y5" s="71"/>
      <c r="Z5" s="71"/>
    </row>
    <row r="6" spans="1:26" ht="13" x14ac:dyDescent="0.3">
      <c r="A6" s="114" t="s">
        <v>105</v>
      </c>
      <c r="B6" s="269"/>
      <c r="C6" s="269"/>
      <c r="D6" s="269"/>
      <c r="E6" s="273">
        <f>'1-Enrollment Plan'!B23</f>
        <v>0</v>
      </c>
      <c r="F6" s="256"/>
      <c r="G6" s="256"/>
      <c r="H6" s="71"/>
      <c r="I6" s="71"/>
      <c r="J6" s="71"/>
      <c r="K6" s="71"/>
      <c r="L6" s="71"/>
      <c r="M6" s="71"/>
      <c r="N6" s="71"/>
      <c r="O6" s="71"/>
      <c r="P6" s="71"/>
      <c r="Q6" s="71"/>
      <c r="R6" s="71"/>
      <c r="S6" s="71"/>
      <c r="T6" s="71"/>
      <c r="U6" s="71"/>
      <c r="V6" s="71"/>
      <c r="W6" s="71"/>
      <c r="X6" s="71"/>
      <c r="Y6" s="71"/>
      <c r="Z6" s="71"/>
    </row>
    <row r="7" spans="1:26" ht="13" x14ac:dyDescent="0.3">
      <c r="A7" s="113" t="s">
        <v>34</v>
      </c>
      <c r="B7" s="269"/>
      <c r="C7" s="269"/>
      <c r="D7" s="269"/>
      <c r="E7" s="274"/>
      <c r="F7" s="282"/>
      <c r="G7" s="282"/>
      <c r="H7" s="71"/>
      <c r="I7" s="71"/>
      <c r="J7" s="71"/>
      <c r="K7" s="71"/>
      <c r="L7" s="71"/>
      <c r="M7" s="71"/>
      <c r="N7" s="71"/>
      <c r="O7" s="71"/>
      <c r="P7" s="71"/>
      <c r="Q7" s="71"/>
      <c r="R7" s="71"/>
      <c r="S7" s="71"/>
      <c r="T7" s="71"/>
      <c r="U7" s="71"/>
      <c r="V7" s="71"/>
      <c r="W7" s="71"/>
      <c r="X7" s="71"/>
      <c r="Y7" s="71"/>
      <c r="Z7" s="71"/>
    </row>
    <row r="8" spans="1:26" ht="34" customHeight="1" x14ac:dyDescent="0.25">
      <c r="A8" s="54" t="s">
        <v>288</v>
      </c>
      <c r="B8" s="289"/>
      <c r="C8" s="241"/>
      <c r="D8" s="241"/>
      <c r="E8" s="115">
        <f t="shared" ref="E8:E19" si="0">SUM(B8:D8)</f>
        <v>0</v>
      </c>
      <c r="F8" s="116" t="s">
        <v>289</v>
      </c>
      <c r="G8" s="179"/>
      <c r="H8" s="13"/>
      <c r="I8" s="13"/>
      <c r="J8" s="13"/>
      <c r="K8" s="13"/>
      <c r="L8" s="13"/>
      <c r="M8" s="13"/>
      <c r="N8" s="13"/>
      <c r="O8" s="13"/>
      <c r="P8" s="13"/>
      <c r="Q8" s="13"/>
      <c r="R8" s="13"/>
      <c r="S8" s="13"/>
      <c r="T8" s="13"/>
      <c r="U8" s="13"/>
      <c r="V8" s="13"/>
      <c r="W8" s="13"/>
      <c r="X8" s="13"/>
      <c r="Y8" s="13"/>
      <c r="Z8" s="13"/>
    </row>
    <row r="9" spans="1:26" x14ac:dyDescent="0.25">
      <c r="A9" s="117" t="s">
        <v>107</v>
      </c>
      <c r="B9" s="289"/>
      <c r="C9" s="241"/>
      <c r="D9" s="241"/>
      <c r="E9" s="115">
        <f t="shared" si="0"/>
        <v>0</v>
      </c>
      <c r="F9" s="119"/>
      <c r="G9" s="180"/>
      <c r="H9" s="13"/>
      <c r="I9" s="13"/>
      <c r="J9" s="13"/>
      <c r="K9" s="13"/>
      <c r="L9" s="13"/>
      <c r="M9" s="13"/>
      <c r="N9" s="13"/>
      <c r="O9" s="13"/>
      <c r="P9" s="13"/>
      <c r="Q9" s="13"/>
      <c r="R9" s="13"/>
      <c r="S9" s="13"/>
      <c r="T9" s="13"/>
      <c r="U9" s="13"/>
      <c r="V9" s="13"/>
      <c r="W9" s="13"/>
      <c r="X9" s="13"/>
      <c r="Y9" s="13"/>
      <c r="Z9" s="13"/>
    </row>
    <row r="10" spans="1:26" x14ac:dyDescent="0.25">
      <c r="A10" s="117" t="s">
        <v>108</v>
      </c>
      <c r="B10" s="289"/>
      <c r="C10" s="241"/>
      <c r="D10" s="241"/>
      <c r="E10" s="115">
        <f t="shared" si="0"/>
        <v>0</v>
      </c>
      <c r="F10" s="119"/>
      <c r="G10" s="180"/>
      <c r="H10" s="13"/>
      <c r="I10" s="13"/>
      <c r="J10" s="13"/>
      <c r="K10" s="13"/>
      <c r="L10" s="13"/>
      <c r="M10" s="13"/>
      <c r="N10" s="13"/>
      <c r="O10" s="13"/>
      <c r="P10" s="13"/>
      <c r="Q10" s="13"/>
      <c r="R10" s="13"/>
      <c r="S10" s="13"/>
      <c r="T10" s="13"/>
      <c r="U10" s="13"/>
      <c r="V10" s="13"/>
      <c r="W10" s="13"/>
      <c r="X10" s="13"/>
      <c r="Y10" s="13"/>
      <c r="Z10" s="13"/>
    </row>
    <row r="11" spans="1:26" x14ac:dyDescent="0.25">
      <c r="A11" s="117" t="s">
        <v>109</v>
      </c>
      <c r="B11" s="289"/>
      <c r="C11" s="241"/>
      <c r="D11" s="241"/>
      <c r="E11" s="115">
        <f t="shared" si="0"/>
        <v>0</v>
      </c>
      <c r="F11" s="119"/>
      <c r="G11" s="180"/>
      <c r="H11" s="13"/>
      <c r="I11" s="13"/>
      <c r="J11" s="13"/>
      <c r="K11" s="13"/>
      <c r="L11" s="13"/>
      <c r="M11" s="13"/>
      <c r="N11" s="13"/>
      <c r="O11" s="13"/>
      <c r="P11" s="13"/>
      <c r="Q11" s="13"/>
      <c r="R11" s="13"/>
      <c r="S11" s="13"/>
      <c r="T11" s="13"/>
      <c r="U11" s="13"/>
      <c r="V11" s="13"/>
      <c r="W11" s="13"/>
      <c r="X11" s="13"/>
      <c r="Y11" s="13"/>
      <c r="Z11" s="13"/>
    </row>
    <row r="12" spans="1:26" x14ac:dyDescent="0.25">
      <c r="A12" s="117" t="s">
        <v>110</v>
      </c>
      <c r="B12" s="289"/>
      <c r="C12" s="241"/>
      <c r="D12" s="241"/>
      <c r="E12" s="115">
        <f t="shared" si="0"/>
        <v>0</v>
      </c>
      <c r="F12" s="119"/>
      <c r="G12" s="180"/>
      <c r="H12" s="13"/>
      <c r="I12" s="13"/>
      <c r="J12" s="13"/>
      <c r="K12" s="13"/>
      <c r="L12" s="13"/>
      <c r="M12" s="13"/>
      <c r="N12" s="13"/>
      <c r="O12" s="13"/>
      <c r="P12" s="13"/>
      <c r="Q12" s="13"/>
      <c r="R12" s="13"/>
      <c r="S12" s="13"/>
      <c r="T12" s="13"/>
      <c r="U12" s="13"/>
      <c r="V12" s="13"/>
      <c r="W12" s="13"/>
      <c r="X12" s="13"/>
      <c r="Y12" s="13"/>
      <c r="Z12" s="13"/>
    </row>
    <row r="13" spans="1:26" x14ac:dyDescent="0.25">
      <c r="A13" s="117" t="s">
        <v>111</v>
      </c>
      <c r="B13" s="289"/>
      <c r="C13" s="241"/>
      <c r="D13" s="241"/>
      <c r="E13" s="115">
        <f t="shared" si="0"/>
        <v>0</v>
      </c>
      <c r="F13" s="119"/>
      <c r="G13" s="180"/>
      <c r="H13" s="13"/>
      <c r="I13" s="13"/>
      <c r="J13" s="13"/>
      <c r="K13" s="13"/>
      <c r="L13" s="13"/>
      <c r="M13" s="13"/>
      <c r="N13" s="13"/>
      <c r="O13" s="13"/>
      <c r="P13" s="13"/>
      <c r="Q13" s="13"/>
      <c r="R13" s="13"/>
      <c r="S13" s="13"/>
      <c r="T13" s="13"/>
      <c r="U13" s="13"/>
      <c r="V13" s="13"/>
      <c r="W13" s="13"/>
      <c r="X13" s="13"/>
      <c r="Y13" s="13"/>
      <c r="Z13" s="13"/>
    </row>
    <row r="14" spans="1:26" ht="30.5" x14ac:dyDescent="0.25">
      <c r="A14" s="120" t="s">
        <v>112</v>
      </c>
      <c r="B14" s="289"/>
      <c r="C14" s="241"/>
      <c r="D14" s="241"/>
      <c r="E14" s="115">
        <f t="shared" si="0"/>
        <v>0</v>
      </c>
      <c r="F14" s="121" t="s">
        <v>287</v>
      </c>
      <c r="G14" s="180"/>
      <c r="H14" s="13"/>
      <c r="I14" s="13"/>
      <c r="J14" s="13"/>
      <c r="K14" s="13"/>
      <c r="L14" s="13"/>
      <c r="M14" s="13"/>
      <c r="N14" s="13"/>
      <c r="O14" s="13"/>
      <c r="P14" s="13"/>
      <c r="Q14" s="13"/>
      <c r="R14" s="13"/>
      <c r="S14" s="13"/>
      <c r="T14" s="13"/>
      <c r="U14" s="13"/>
      <c r="V14" s="13"/>
      <c r="W14" s="13"/>
      <c r="X14" s="13"/>
      <c r="Y14" s="13"/>
      <c r="Z14" s="13"/>
    </row>
    <row r="15" spans="1:26" x14ac:dyDescent="0.25">
      <c r="A15" s="120" t="s">
        <v>113</v>
      </c>
      <c r="B15" s="241">
        <f>E6*'3-Assumptions'!C8</f>
        <v>0</v>
      </c>
      <c r="C15" s="241"/>
      <c r="D15" s="241"/>
      <c r="E15" s="115">
        <f t="shared" si="0"/>
        <v>0</v>
      </c>
      <c r="F15" s="119"/>
      <c r="G15" s="180"/>
      <c r="H15" s="13"/>
      <c r="I15" s="13"/>
      <c r="J15" s="13"/>
      <c r="K15" s="13"/>
      <c r="L15" s="13"/>
      <c r="M15" s="13"/>
      <c r="N15" s="13"/>
      <c r="O15" s="13"/>
      <c r="P15" s="13"/>
      <c r="Q15" s="13"/>
      <c r="R15" s="13"/>
      <c r="S15" s="13"/>
      <c r="T15" s="13"/>
      <c r="U15" s="13"/>
      <c r="V15" s="13"/>
      <c r="W15" s="13"/>
      <c r="X15" s="13"/>
      <c r="Y15" s="13"/>
      <c r="Z15" s="13"/>
    </row>
    <row r="16" spans="1:26" x14ac:dyDescent="0.25">
      <c r="A16" s="120" t="s">
        <v>114</v>
      </c>
      <c r="B16" s="241">
        <f>'3-Assumptions'!C9</f>
        <v>0</v>
      </c>
      <c r="C16" s="241"/>
      <c r="D16" s="241"/>
      <c r="E16" s="115">
        <f t="shared" si="0"/>
        <v>0</v>
      </c>
      <c r="F16" s="119"/>
      <c r="G16" s="180"/>
      <c r="H16" s="13"/>
      <c r="I16" s="13"/>
      <c r="J16" s="13"/>
      <c r="K16" s="13"/>
      <c r="L16" s="13"/>
      <c r="M16" s="13"/>
      <c r="N16" s="13"/>
      <c r="O16" s="13"/>
      <c r="P16" s="13"/>
      <c r="Q16" s="13"/>
      <c r="R16" s="13"/>
      <c r="S16" s="13"/>
      <c r="T16" s="13"/>
      <c r="U16" s="13"/>
      <c r="V16" s="13"/>
      <c r="W16" s="13"/>
      <c r="X16" s="13"/>
      <c r="Y16" s="13"/>
      <c r="Z16" s="13"/>
    </row>
    <row r="17" spans="1:26" ht="12.75" customHeight="1" x14ac:dyDescent="0.25">
      <c r="A17" s="117" t="s">
        <v>115</v>
      </c>
      <c r="B17" s="241">
        <f>'3-Assumptions'!B11</f>
        <v>0</v>
      </c>
      <c r="C17" s="241"/>
      <c r="D17" s="241"/>
      <c r="E17" s="115">
        <f t="shared" si="0"/>
        <v>0</v>
      </c>
      <c r="F17" s="119"/>
      <c r="G17" s="180"/>
      <c r="H17" s="13"/>
      <c r="I17" s="13"/>
      <c r="J17" s="13"/>
      <c r="K17" s="13"/>
      <c r="L17" s="13"/>
      <c r="M17" s="13"/>
      <c r="N17" s="13"/>
      <c r="O17" s="13"/>
      <c r="P17" s="13"/>
      <c r="Q17" s="13"/>
      <c r="R17" s="13"/>
      <c r="S17" s="13"/>
      <c r="T17" s="13"/>
      <c r="U17" s="13"/>
      <c r="V17" s="13"/>
      <c r="W17" s="13"/>
      <c r="X17" s="13"/>
      <c r="Y17" s="13"/>
      <c r="Z17" s="13"/>
    </row>
    <row r="18" spans="1:26" x14ac:dyDescent="0.25">
      <c r="A18" s="117" t="s">
        <v>53</v>
      </c>
      <c r="B18" s="241">
        <f>'3-Assumptions'!C13</f>
        <v>500</v>
      </c>
      <c r="C18" s="241"/>
      <c r="D18" s="241"/>
      <c r="E18" s="115">
        <f t="shared" si="0"/>
        <v>500</v>
      </c>
      <c r="F18" s="119"/>
      <c r="G18" s="180"/>
      <c r="H18" s="13"/>
      <c r="I18" s="13"/>
      <c r="J18" s="13"/>
      <c r="K18" s="13"/>
      <c r="L18" s="13"/>
      <c r="M18" s="13"/>
      <c r="N18" s="13"/>
      <c r="O18" s="13"/>
      <c r="P18" s="13"/>
      <c r="Q18" s="13"/>
      <c r="R18" s="13"/>
      <c r="S18" s="13"/>
      <c r="T18" s="13"/>
      <c r="U18" s="13"/>
      <c r="V18" s="13"/>
      <c r="W18" s="13"/>
      <c r="X18" s="13"/>
      <c r="Y18" s="13"/>
      <c r="Z18" s="13"/>
    </row>
    <row r="19" spans="1:26" x14ac:dyDescent="0.25">
      <c r="A19" s="117" t="s">
        <v>116</v>
      </c>
      <c r="B19" s="289"/>
      <c r="C19" s="241"/>
      <c r="D19" s="241"/>
      <c r="E19" s="115">
        <f t="shared" si="0"/>
        <v>0</v>
      </c>
      <c r="F19" s="119"/>
      <c r="G19" s="180"/>
      <c r="H19" s="13"/>
      <c r="I19" s="13"/>
      <c r="J19" s="13"/>
      <c r="K19" s="13"/>
      <c r="L19" s="13"/>
      <c r="M19" s="13"/>
      <c r="N19" s="13"/>
      <c r="O19" s="13"/>
      <c r="P19" s="13"/>
      <c r="Q19" s="13"/>
      <c r="R19" s="13"/>
      <c r="S19" s="13"/>
      <c r="T19" s="13"/>
      <c r="U19" s="13"/>
      <c r="V19" s="13"/>
      <c r="W19" s="13"/>
      <c r="X19" s="13"/>
      <c r="Y19" s="13"/>
      <c r="Z19" s="13"/>
    </row>
    <row r="20" spans="1:26" ht="17.25" customHeight="1" x14ac:dyDescent="0.25">
      <c r="A20" s="117" t="s">
        <v>56</v>
      </c>
      <c r="B20" s="241">
        <f>'3-Assumptions'!C15</f>
        <v>0</v>
      </c>
      <c r="C20" s="241"/>
      <c r="D20" s="241"/>
      <c r="E20" s="115"/>
      <c r="F20" s="119"/>
      <c r="G20" s="180"/>
      <c r="H20" s="13"/>
      <c r="I20" s="13"/>
      <c r="J20" s="13"/>
      <c r="K20" s="13"/>
      <c r="L20" s="13"/>
      <c r="M20" s="13"/>
      <c r="N20" s="13"/>
      <c r="O20" s="13"/>
      <c r="P20" s="13"/>
      <c r="Q20" s="13"/>
      <c r="R20" s="13"/>
      <c r="S20" s="13"/>
      <c r="T20" s="13"/>
      <c r="U20" s="13"/>
      <c r="V20" s="13"/>
      <c r="W20" s="13"/>
      <c r="X20" s="13"/>
      <c r="Y20" s="13"/>
      <c r="Z20" s="13"/>
    </row>
    <row r="21" spans="1:26" ht="13.5" customHeight="1" x14ac:dyDescent="0.25">
      <c r="A21" s="117" t="s">
        <v>223</v>
      </c>
      <c r="B21" s="241">
        <f>'3-Assumptions'!C17</f>
        <v>0</v>
      </c>
      <c r="C21" s="241"/>
      <c r="D21" s="241"/>
      <c r="E21" s="115"/>
      <c r="F21" s="119"/>
      <c r="G21" s="180"/>
      <c r="H21" s="13"/>
      <c r="I21" s="13"/>
      <c r="J21" s="13"/>
      <c r="K21" s="13"/>
      <c r="L21" s="13"/>
      <c r="M21" s="13"/>
      <c r="N21" s="13"/>
      <c r="O21" s="13"/>
      <c r="P21" s="13"/>
      <c r="Q21" s="13"/>
      <c r="R21" s="13"/>
      <c r="S21" s="13"/>
      <c r="T21" s="13"/>
      <c r="U21" s="13"/>
      <c r="V21" s="13"/>
      <c r="W21" s="13"/>
      <c r="X21" s="13"/>
      <c r="Y21" s="13"/>
      <c r="Z21" s="13"/>
    </row>
    <row r="22" spans="1:26" ht="15.75" customHeight="1" x14ac:dyDescent="0.25">
      <c r="A22" s="117" t="s">
        <v>58</v>
      </c>
      <c r="B22" s="241"/>
      <c r="C22" s="241">
        <f>'3-Assumptions'!$C$18</f>
        <v>0</v>
      </c>
      <c r="D22" s="241"/>
      <c r="E22" s="115">
        <f t="shared" ref="E22:E29" si="1">SUM(B22:D22)</f>
        <v>0</v>
      </c>
      <c r="F22" s="119"/>
      <c r="G22" s="180"/>
      <c r="H22" s="13"/>
      <c r="I22" s="13"/>
      <c r="J22" s="13"/>
      <c r="K22" s="13"/>
      <c r="L22" s="13"/>
      <c r="M22" s="13"/>
      <c r="N22" s="13"/>
      <c r="O22" s="13"/>
      <c r="P22" s="13"/>
      <c r="Q22" s="13"/>
      <c r="R22" s="13"/>
      <c r="S22" s="13"/>
      <c r="T22" s="13"/>
      <c r="U22" s="13"/>
      <c r="V22" s="13"/>
      <c r="W22" s="13"/>
      <c r="X22" s="13"/>
      <c r="Y22" s="13"/>
      <c r="Z22" s="13"/>
    </row>
    <row r="23" spans="1:26" ht="15.75" customHeight="1" x14ac:dyDescent="0.25">
      <c r="A23" s="117" t="s">
        <v>117</v>
      </c>
      <c r="B23" s="241"/>
      <c r="C23" s="241">
        <f>'3-Assumptions'!$C$19</f>
        <v>0</v>
      </c>
      <c r="D23" s="241"/>
      <c r="E23" s="115">
        <f t="shared" si="1"/>
        <v>0</v>
      </c>
      <c r="F23" s="119"/>
      <c r="G23" s="180"/>
      <c r="H23" s="13"/>
      <c r="I23" s="13"/>
      <c r="J23" s="13"/>
      <c r="K23" s="13"/>
      <c r="L23" s="13"/>
      <c r="M23" s="13"/>
      <c r="N23" s="13"/>
      <c r="O23" s="13"/>
      <c r="P23" s="13"/>
      <c r="Q23" s="13"/>
      <c r="R23" s="13"/>
      <c r="S23" s="13"/>
      <c r="T23" s="13"/>
      <c r="U23" s="13"/>
      <c r="V23" s="13"/>
      <c r="W23" s="13"/>
      <c r="X23" s="13"/>
      <c r="Y23" s="13"/>
      <c r="Z23" s="13"/>
    </row>
    <row r="24" spans="1:26" ht="15.75" customHeight="1" x14ac:dyDescent="0.25">
      <c r="A24" s="117" t="s">
        <v>62</v>
      </c>
      <c r="B24" s="241"/>
      <c r="C24" s="241">
        <f>'3-Assumptions'!$C$20</f>
        <v>0</v>
      </c>
      <c r="D24" s="241"/>
      <c r="E24" s="115">
        <f t="shared" si="1"/>
        <v>0</v>
      </c>
      <c r="F24" s="119"/>
      <c r="G24" s="180"/>
      <c r="H24" s="13"/>
      <c r="I24" s="13"/>
      <c r="J24" s="13"/>
      <c r="K24" s="13"/>
      <c r="L24" s="13"/>
      <c r="M24" s="13"/>
      <c r="N24" s="13"/>
      <c r="O24" s="13"/>
      <c r="P24" s="13"/>
      <c r="Q24" s="13"/>
      <c r="R24" s="13"/>
      <c r="S24" s="13"/>
      <c r="T24" s="13"/>
      <c r="U24" s="13"/>
      <c r="V24" s="13"/>
      <c r="W24" s="13"/>
      <c r="X24" s="13"/>
      <c r="Y24" s="13"/>
      <c r="Z24" s="13"/>
    </row>
    <row r="25" spans="1:26" ht="15.75" customHeight="1" x14ac:dyDescent="0.25">
      <c r="A25" s="117" t="s">
        <v>219</v>
      </c>
      <c r="B25" s="241"/>
      <c r="C25" s="241">
        <f>'3-Assumptions'!$C21</f>
        <v>1500</v>
      </c>
      <c r="D25" s="241"/>
      <c r="E25" s="115">
        <f>SUM(B25:D25)</f>
        <v>1500</v>
      </c>
      <c r="F25" s="119"/>
      <c r="G25" s="180"/>
      <c r="H25" s="13"/>
      <c r="I25" s="13"/>
      <c r="J25" s="13"/>
      <c r="K25" s="13"/>
      <c r="L25" s="13"/>
      <c r="M25" s="13"/>
      <c r="N25" s="13"/>
      <c r="O25" s="13"/>
      <c r="P25" s="13"/>
      <c r="Q25" s="13"/>
      <c r="R25" s="13"/>
      <c r="S25" s="13"/>
      <c r="T25" s="13"/>
      <c r="U25" s="13"/>
      <c r="V25" s="13"/>
      <c r="W25" s="13"/>
      <c r="X25" s="13"/>
      <c r="Y25" s="13"/>
      <c r="Z25" s="13"/>
    </row>
    <row r="26" spans="1:26" ht="15.75" customHeight="1" x14ac:dyDescent="0.25">
      <c r="A26" s="117" t="s">
        <v>118</v>
      </c>
      <c r="B26" s="241"/>
      <c r="C26" s="289"/>
      <c r="D26" s="241"/>
      <c r="E26" s="115">
        <f t="shared" si="1"/>
        <v>0</v>
      </c>
      <c r="F26" s="119"/>
      <c r="G26" s="180"/>
      <c r="H26" s="13"/>
      <c r="I26" s="13"/>
      <c r="J26" s="13"/>
      <c r="K26" s="13"/>
      <c r="L26" s="13"/>
      <c r="M26" s="13"/>
      <c r="N26" s="13"/>
      <c r="O26" s="13"/>
      <c r="P26" s="13"/>
      <c r="Q26" s="13"/>
      <c r="R26" s="13"/>
      <c r="S26" s="13"/>
      <c r="T26" s="13"/>
      <c r="U26" s="13"/>
      <c r="V26" s="13"/>
      <c r="W26" s="13"/>
      <c r="X26" s="13"/>
      <c r="Y26" s="13"/>
      <c r="Z26" s="13"/>
    </row>
    <row r="27" spans="1:26" x14ac:dyDescent="0.25">
      <c r="A27" s="117" t="s">
        <v>119</v>
      </c>
      <c r="B27" s="241"/>
      <c r="C27" s="241"/>
      <c r="D27" s="290">
        <f>'9-Support-CDE start-up grant'!B4</f>
        <v>0</v>
      </c>
      <c r="E27" s="115">
        <f t="shared" si="1"/>
        <v>0</v>
      </c>
      <c r="F27" s="122" t="s">
        <v>227</v>
      </c>
      <c r="G27" s="181"/>
      <c r="H27" s="13"/>
      <c r="I27" s="13"/>
      <c r="J27" s="13"/>
      <c r="K27" s="13"/>
      <c r="L27" s="13"/>
      <c r="M27" s="13"/>
      <c r="N27" s="13"/>
      <c r="O27" s="13"/>
      <c r="P27" s="13"/>
      <c r="Q27" s="13"/>
      <c r="R27" s="13"/>
      <c r="S27" s="13"/>
      <c r="T27" s="13"/>
      <c r="U27" s="13"/>
      <c r="V27" s="13"/>
      <c r="W27" s="13"/>
      <c r="X27" s="13"/>
      <c r="Y27" s="13"/>
      <c r="Z27" s="13"/>
    </row>
    <row r="28" spans="1:26" ht="15.75" customHeight="1" x14ac:dyDescent="0.25">
      <c r="A28" s="117" t="s">
        <v>38</v>
      </c>
      <c r="B28" s="241">
        <f>'3-Assumptions'!C5*E6</f>
        <v>0</v>
      </c>
      <c r="C28" s="241"/>
      <c r="D28" s="241"/>
      <c r="E28" s="115">
        <f t="shared" si="1"/>
        <v>0</v>
      </c>
      <c r="F28" s="119"/>
      <c r="G28" s="180"/>
      <c r="H28" s="13"/>
      <c r="I28" s="13"/>
      <c r="J28" s="13"/>
      <c r="K28" s="13"/>
      <c r="L28" s="13"/>
      <c r="M28" s="13"/>
      <c r="N28" s="13"/>
      <c r="O28" s="13"/>
      <c r="P28" s="13"/>
      <c r="Q28" s="13"/>
      <c r="R28" s="13"/>
      <c r="S28" s="13"/>
      <c r="T28" s="13"/>
      <c r="U28" s="13"/>
      <c r="V28" s="13"/>
      <c r="W28" s="13"/>
      <c r="X28" s="13"/>
      <c r="Y28" s="13"/>
      <c r="Z28" s="13"/>
    </row>
    <row r="29" spans="1:26" ht="15.75" customHeight="1" x14ac:dyDescent="0.25">
      <c r="A29" s="117" t="s">
        <v>120</v>
      </c>
      <c r="B29" s="247">
        <f>'3-Assumptions'!C6</f>
        <v>0</v>
      </c>
      <c r="C29" s="247"/>
      <c r="D29" s="247"/>
      <c r="E29" s="115">
        <f t="shared" si="1"/>
        <v>0</v>
      </c>
      <c r="F29" s="119"/>
      <c r="G29" s="180"/>
      <c r="H29" s="13"/>
      <c r="I29" s="13"/>
      <c r="J29" s="13"/>
      <c r="K29" s="13"/>
      <c r="L29" s="13"/>
      <c r="M29" s="13"/>
      <c r="N29" s="13"/>
      <c r="O29" s="13"/>
      <c r="P29" s="13"/>
      <c r="Q29" s="13"/>
      <c r="R29" s="13"/>
      <c r="S29" s="13"/>
      <c r="T29" s="13"/>
      <c r="U29" s="13"/>
      <c r="V29" s="13"/>
      <c r="W29" s="13"/>
      <c r="X29" s="13"/>
      <c r="Y29" s="13"/>
      <c r="Z29" s="13"/>
    </row>
    <row r="30" spans="1:26" ht="15.75" customHeight="1" x14ac:dyDescent="0.3">
      <c r="A30" s="124" t="s">
        <v>121</v>
      </c>
      <c r="B30" s="125">
        <f>SUM(B8:B29)</f>
        <v>500</v>
      </c>
      <c r="C30" s="125">
        <f>SUM(C8:C29)</f>
        <v>1500</v>
      </c>
      <c r="D30" s="125">
        <f>SUM(D8:D29)</f>
        <v>0</v>
      </c>
      <c r="E30" s="125">
        <f>SUM(E8:E29)</f>
        <v>2000</v>
      </c>
      <c r="F30" s="119"/>
      <c r="G30" s="180"/>
      <c r="H30" s="13"/>
      <c r="I30" s="13"/>
      <c r="J30" s="13"/>
      <c r="K30" s="13"/>
      <c r="L30" s="13"/>
      <c r="M30" s="13"/>
      <c r="N30" s="13"/>
      <c r="O30" s="13"/>
      <c r="P30" s="13"/>
      <c r="Q30" s="13"/>
      <c r="R30" s="13"/>
      <c r="S30" s="13"/>
      <c r="T30" s="13"/>
      <c r="U30" s="13"/>
      <c r="V30" s="13"/>
      <c r="W30" s="13"/>
      <c r="X30" s="13"/>
      <c r="Y30" s="13"/>
      <c r="Z30" s="13"/>
    </row>
    <row r="31" spans="1:26" ht="15.75" customHeight="1" x14ac:dyDescent="0.25">
      <c r="A31" s="126"/>
      <c r="B31" s="75"/>
      <c r="C31" s="75"/>
      <c r="D31" s="75"/>
      <c r="E31" s="248"/>
      <c r="F31" s="119"/>
      <c r="G31" s="180"/>
      <c r="H31" s="13"/>
      <c r="I31" s="13"/>
      <c r="J31" s="13"/>
      <c r="K31" s="13"/>
      <c r="L31" s="13"/>
      <c r="M31" s="13"/>
      <c r="N31" s="13"/>
      <c r="O31" s="13"/>
      <c r="P31" s="13"/>
      <c r="Q31" s="13"/>
      <c r="R31" s="13"/>
      <c r="S31" s="13"/>
      <c r="T31" s="13"/>
      <c r="U31" s="13"/>
      <c r="V31" s="13"/>
      <c r="W31" s="13"/>
      <c r="X31" s="13"/>
      <c r="Y31" s="13"/>
      <c r="Z31" s="13"/>
    </row>
    <row r="32" spans="1:26" ht="15.75" customHeight="1" x14ac:dyDescent="0.3">
      <c r="A32" s="128" t="s">
        <v>64</v>
      </c>
      <c r="B32" s="75"/>
      <c r="C32" s="75"/>
      <c r="D32" s="75"/>
      <c r="E32" s="248"/>
      <c r="F32" s="119"/>
      <c r="G32" s="180"/>
      <c r="H32" s="13"/>
      <c r="I32" s="13"/>
      <c r="J32" s="13"/>
      <c r="K32" s="13"/>
      <c r="L32" s="13"/>
      <c r="M32" s="13"/>
      <c r="N32" s="13"/>
      <c r="O32" s="13"/>
      <c r="P32" s="13"/>
      <c r="Q32" s="13"/>
      <c r="R32" s="13"/>
      <c r="S32" s="13"/>
      <c r="T32" s="13"/>
      <c r="U32" s="13"/>
      <c r="V32" s="13"/>
      <c r="W32" s="13"/>
      <c r="X32" s="13"/>
      <c r="Y32" s="13"/>
      <c r="Z32" s="13"/>
    </row>
    <row r="33" spans="1:26" ht="15.75" customHeight="1" x14ac:dyDescent="0.25">
      <c r="A33" s="117" t="s">
        <v>122</v>
      </c>
      <c r="B33" s="291">
        <f>'2-Staffing Plan'!B59-(C33+D33)</f>
        <v>590000</v>
      </c>
      <c r="C33" s="289"/>
      <c r="D33" s="289">
        <f>'9-Support-CDE start-up grant'!B6+'9-Support-CDE start-up grant'!B8</f>
        <v>0</v>
      </c>
      <c r="E33" s="115">
        <f t="shared" ref="E33:E74" si="2">SUM(B33:D33)</f>
        <v>590000</v>
      </c>
      <c r="F33" s="119"/>
      <c r="G33" s="180"/>
      <c r="H33" s="13"/>
      <c r="I33" s="13"/>
      <c r="J33" s="13"/>
      <c r="K33" s="13"/>
      <c r="L33" s="13"/>
      <c r="M33" s="13"/>
      <c r="N33" s="13"/>
      <c r="O33" s="13"/>
      <c r="P33" s="13"/>
      <c r="Q33" s="13"/>
      <c r="R33" s="13"/>
      <c r="S33" s="13"/>
      <c r="T33" s="13"/>
      <c r="U33" s="13"/>
      <c r="V33" s="13"/>
      <c r="W33" s="13"/>
      <c r="X33" s="13"/>
      <c r="Y33" s="13"/>
      <c r="Z33" s="13"/>
    </row>
    <row r="34" spans="1:26" ht="15.75" customHeight="1" x14ac:dyDescent="0.25">
      <c r="A34" s="117" t="s">
        <v>123</v>
      </c>
      <c r="B34" s="290">
        <f>('3-Assumptions'!B38* '3-Assumptions'!B39)*('2-Staffing Plan'!C22)*1</f>
        <v>0</v>
      </c>
      <c r="C34" s="289"/>
      <c r="D34" s="289"/>
      <c r="E34" s="115">
        <f t="shared" si="2"/>
        <v>0</v>
      </c>
      <c r="F34" s="119"/>
      <c r="G34" s="180"/>
      <c r="H34" s="13"/>
      <c r="I34" s="13"/>
      <c r="J34" s="13"/>
      <c r="K34" s="13"/>
      <c r="L34" s="13"/>
      <c r="M34" s="13"/>
      <c r="N34" s="13"/>
      <c r="O34" s="13"/>
      <c r="P34" s="13"/>
      <c r="Q34" s="13"/>
      <c r="R34" s="13"/>
      <c r="S34" s="13"/>
      <c r="T34" s="13"/>
      <c r="U34" s="13"/>
      <c r="V34" s="13"/>
      <c r="W34" s="13"/>
      <c r="X34" s="13"/>
      <c r="Y34" s="13"/>
      <c r="Z34" s="13"/>
    </row>
    <row r="35" spans="1:26" ht="15.75" customHeight="1" x14ac:dyDescent="0.25">
      <c r="A35" s="117" t="s">
        <v>124</v>
      </c>
      <c r="B35" s="241">
        <f>((B33+B34)*1.45%)</f>
        <v>8555</v>
      </c>
      <c r="C35" s="241">
        <f t="shared" ref="C35:D35" si="3">((C33+C34)*1.45%)</f>
        <v>0</v>
      </c>
      <c r="D35" s="241">
        <f t="shared" si="3"/>
        <v>0</v>
      </c>
      <c r="E35" s="115">
        <f t="shared" si="2"/>
        <v>8555</v>
      </c>
      <c r="F35" s="119"/>
      <c r="G35" s="180"/>
      <c r="H35" s="13"/>
      <c r="I35" s="13"/>
      <c r="J35" s="13"/>
      <c r="K35" s="13"/>
      <c r="L35" s="13"/>
      <c r="M35" s="13"/>
      <c r="N35" s="13"/>
      <c r="O35" s="13"/>
      <c r="P35" s="13"/>
      <c r="Q35" s="13"/>
      <c r="R35" s="13"/>
      <c r="S35" s="13"/>
      <c r="T35" s="13"/>
      <c r="U35" s="13"/>
      <c r="V35" s="13"/>
      <c r="W35" s="13"/>
      <c r="X35" s="13"/>
      <c r="Y35" s="13"/>
      <c r="Z35" s="13"/>
    </row>
    <row r="36" spans="1:26" ht="15.75" customHeight="1" x14ac:dyDescent="0.25">
      <c r="A36" s="117" t="s">
        <v>125</v>
      </c>
      <c r="B36" s="291">
        <v>0</v>
      </c>
      <c r="C36" s="291">
        <v>0</v>
      </c>
      <c r="D36" s="291">
        <v>0</v>
      </c>
      <c r="E36" s="115">
        <f t="shared" si="2"/>
        <v>0</v>
      </c>
      <c r="F36" s="119"/>
      <c r="G36" s="180"/>
      <c r="H36" s="13"/>
      <c r="I36" s="13"/>
      <c r="J36" s="13"/>
      <c r="K36" s="13"/>
      <c r="L36" s="13"/>
      <c r="M36" s="13"/>
      <c r="N36" s="13"/>
      <c r="O36" s="13"/>
      <c r="P36" s="13"/>
      <c r="Q36" s="13"/>
      <c r="R36" s="13"/>
      <c r="S36" s="13"/>
      <c r="T36" s="13"/>
      <c r="U36" s="13"/>
      <c r="V36" s="13"/>
      <c r="W36" s="13"/>
      <c r="X36" s="13"/>
      <c r="Y36" s="13"/>
      <c r="Z36" s="13"/>
    </row>
    <row r="37" spans="1:26" ht="15.75" customHeight="1" x14ac:dyDescent="0.25">
      <c r="A37" s="117" t="s">
        <v>126</v>
      </c>
      <c r="B37" s="290">
        <f>((B33+B34)*'3-Assumptions'!B30)</f>
        <v>123605</v>
      </c>
      <c r="C37" s="290">
        <f>((C33+C34)*'3-Assumptions'!C30)</f>
        <v>0</v>
      </c>
      <c r="D37" s="290">
        <f>((D33+D34)*'3-Assumptions'!D30)</f>
        <v>0</v>
      </c>
      <c r="E37" s="115">
        <f t="shared" si="2"/>
        <v>123605</v>
      </c>
      <c r="F37" s="119"/>
      <c r="G37" s="180"/>
      <c r="H37" s="13"/>
      <c r="I37" s="13"/>
      <c r="J37" s="13"/>
      <c r="K37" s="13"/>
      <c r="L37" s="13"/>
      <c r="M37" s="13"/>
      <c r="N37" s="13"/>
      <c r="O37" s="13"/>
      <c r="P37" s="13"/>
      <c r="Q37" s="13"/>
      <c r="R37" s="13"/>
      <c r="S37" s="13"/>
      <c r="T37" s="13"/>
      <c r="U37" s="13"/>
      <c r="V37" s="13"/>
      <c r="W37" s="13"/>
      <c r="X37" s="13"/>
      <c r="Y37" s="13"/>
      <c r="Z37" s="13"/>
    </row>
    <row r="38" spans="1:26" ht="15.75" customHeight="1" x14ac:dyDescent="0.25">
      <c r="A38" s="117" t="s">
        <v>127</v>
      </c>
      <c r="B38" s="290">
        <f>(('3-Assumptions'!B40*('2-Staffing Plan'!C64)))</f>
        <v>0</v>
      </c>
      <c r="C38" s="292"/>
      <c r="D38" s="292"/>
      <c r="E38" s="115">
        <f t="shared" si="2"/>
        <v>0</v>
      </c>
      <c r="F38" s="119" t="s">
        <v>10</v>
      </c>
      <c r="G38" s="180" t="s">
        <v>10</v>
      </c>
      <c r="H38" s="13"/>
      <c r="I38" s="13"/>
      <c r="J38" s="13"/>
      <c r="K38" s="13"/>
      <c r="L38" s="13"/>
      <c r="M38" s="13"/>
      <c r="N38" s="13"/>
      <c r="O38" s="13"/>
      <c r="P38" s="13"/>
      <c r="Q38" s="13"/>
      <c r="R38" s="13"/>
      <c r="S38" s="13"/>
      <c r="T38" s="13"/>
      <c r="U38" s="13"/>
      <c r="V38" s="13"/>
      <c r="W38" s="13"/>
      <c r="X38" s="13"/>
      <c r="Y38" s="13"/>
      <c r="Z38" s="13"/>
    </row>
    <row r="39" spans="1:26" ht="15.75" customHeight="1" x14ac:dyDescent="0.25">
      <c r="A39" s="117" t="s">
        <v>128</v>
      </c>
      <c r="B39" s="290">
        <f>'3-Assumptions'!B41*'2-Staffing Plan'!C64</f>
        <v>0</v>
      </c>
      <c r="C39" s="292"/>
      <c r="D39" s="292"/>
      <c r="E39" s="115">
        <f t="shared" si="2"/>
        <v>0</v>
      </c>
      <c r="F39" s="119" t="s">
        <v>10</v>
      </c>
      <c r="G39" s="180" t="s">
        <v>10</v>
      </c>
      <c r="H39" s="13"/>
      <c r="I39" s="13"/>
      <c r="J39" s="13"/>
      <c r="K39" s="13"/>
      <c r="L39" s="13"/>
      <c r="M39" s="13"/>
      <c r="N39" s="13"/>
      <c r="O39" s="13"/>
      <c r="P39" s="13"/>
      <c r="Q39" s="13"/>
      <c r="R39" s="13"/>
      <c r="S39" s="13"/>
      <c r="T39" s="13"/>
      <c r="U39" s="13"/>
      <c r="V39" s="13"/>
      <c r="W39" s="13"/>
      <c r="X39" s="13"/>
      <c r="Y39" s="13"/>
      <c r="Z39" s="13"/>
    </row>
    <row r="40" spans="1:26" ht="15.75" customHeight="1" x14ac:dyDescent="0.25">
      <c r="A40" s="117" t="s">
        <v>129</v>
      </c>
      <c r="B40" s="290">
        <f>'3-Assumptions'!$B$42*'2-Staffing Plan'!C64</f>
        <v>0</v>
      </c>
      <c r="C40" s="292"/>
      <c r="D40" s="292"/>
      <c r="E40" s="115">
        <f t="shared" si="2"/>
        <v>0</v>
      </c>
      <c r="F40" s="119"/>
      <c r="G40" s="180"/>
      <c r="H40" s="13"/>
      <c r="I40" s="13"/>
      <c r="J40" s="13"/>
      <c r="K40" s="13"/>
      <c r="L40" s="13"/>
      <c r="M40" s="13"/>
      <c r="N40" s="13"/>
      <c r="O40" s="13"/>
      <c r="P40" s="13"/>
      <c r="Q40" s="13"/>
      <c r="R40" s="13"/>
      <c r="S40" s="13"/>
      <c r="T40" s="13"/>
      <c r="U40" s="13"/>
      <c r="V40" s="13"/>
      <c r="W40" s="13"/>
      <c r="X40" s="13"/>
      <c r="Y40" s="13"/>
      <c r="Z40" s="13"/>
    </row>
    <row r="41" spans="1:26" ht="15.75" customHeight="1" x14ac:dyDescent="0.25">
      <c r="A41" s="117" t="s">
        <v>130</v>
      </c>
      <c r="B41" s="291"/>
      <c r="C41" s="289"/>
      <c r="D41" s="289"/>
      <c r="E41" s="115">
        <f t="shared" si="2"/>
        <v>0</v>
      </c>
      <c r="F41" s="119"/>
      <c r="G41" s="180"/>
      <c r="H41" s="13"/>
      <c r="I41" s="13"/>
      <c r="J41" s="13"/>
      <c r="K41" s="13"/>
      <c r="L41" s="13"/>
      <c r="M41" s="13"/>
      <c r="N41" s="13"/>
      <c r="O41" s="13"/>
      <c r="P41" s="13"/>
      <c r="Q41" s="13"/>
      <c r="R41" s="13"/>
      <c r="S41" s="13"/>
      <c r="T41" s="13"/>
      <c r="U41" s="13"/>
      <c r="V41" s="13"/>
      <c r="W41" s="13"/>
      <c r="X41" s="13"/>
      <c r="Y41" s="13"/>
      <c r="Z41" s="13"/>
    </row>
    <row r="42" spans="1:26" ht="15.75" customHeight="1" x14ac:dyDescent="0.25">
      <c r="A42" s="117" t="s">
        <v>131</v>
      </c>
      <c r="B42" s="291">
        <f>('3-Assumptions'!$B$44*'2-Staffing Plan'!C64)</f>
        <v>0</v>
      </c>
      <c r="C42" s="292"/>
      <c r="D42" s="289"/>
      <c r="E42" s="115">
        <f t="shared" si="2"/>
        <v>0</v>
      </c>
      <c r="F42" s="119"/>
      <c r="G42" s="180"/>
      <c r="H42" s="13"/>
      <c r="I42" s="13"/>
      <c r="J42" s="13"/>
      <c r="K42" s="13"/>
      <c r="L42" s="13"/>
      <c r="M42" s="13"/>
      <c r="N42" s="13"/>
      <c r="O42" s="13"/>
      <c r="P42" s="13"/>
      <c r="Q42" s="13"/>
      <c r="R42" s="13"/>
      <c r="S42" s="13"/>
      <c r="T42" s="13"/>
      <c r="U42" s="13"/>
      <c r="V42" s="13"/>
      <c r="W42" s="13"/>
      <c r="X42" s="13"/>
      <c r="Y42" s="13"/>
      <c r="Z42" s="13"/>
    </row>
    <row r="43" spans="1:26" ht="15.75" customHeight="1" x14ac:dyDescent="0.25">
      <c r="A43" s="117" t="s">
        <v>132</v>
      </c>
      <c r="B43" s="291">
        <v>0</v>
      </c>
      <c r="C43" s="289"/>
      <c r="D43" s="289"/>
      <c r="E43" s="115">
        <f t="shared" si="2"/>
        <v>0</v>
      </c>
      <c r="F43" s="119"/>
      <c r="G43" s="180"/>
      <c r="H43" s="13"/>
      <c r="I43" s="13"/>
      <c r="J43" s="13"/>
      <c r="K43" s="13"/>
      <c r="L43" s="13"/>
      <c r="M43" s="13"/>
      <c r="N43" s="13"/>
      <c r="O43" s="13"/>
      <c r="P43" s="13"/>
      <c r="Q43" s="13"/>
      <c r="R43" s="13"/>
      <c r="S43" s="13"/>
      <c r="T43" s="13"/>
      <c r="U43" s="13"/>
      <c r="V43" s="13"/>
      <c r="W43" s="13"/>
      <c r="X43" s="13"/>
      <c r="Y43" s="13"/>
      <c r="Z43" s="13"/>
    </row>
    <row r="44" spans="1:26" ht="15.75" customHeight="1" x14ac:dyDescent="0.25">
      <c r="A44" s="117" t="s">
        <v>133</v>
      </c>
      <c r="B44" s="291">
        <f>E5*'3-Assumptions'!$B$45</f>
        <v>0</v>
      </c>
      <c r="C44" s="289"/>
      <c r="D44" s="289" t="s">
        <v>10</v>
      </c>
      <c r="E44" s="115">
        <f t="shared" si="2"/>
        <v>0</v>
      </c>
      <c r="F44" s="119"/>
      <c r="G44" s="180"/>
      <c r="H44" s="13"/>
      <c r="I44" s="13"/>
      <c r="J44" s="13"/>
      <c r="K44" s="13"/>
      <c r="L44" s="13"/>
      <c r="M44" s="13"/>
      <c r="N44" s="13"/>
      <c r="O44" s="13"/>
      <c r="P44" s="13"/>
      <c r="Q44" s="13"/>
      <c r="R44" s="13"/>
      <c r="S44" s="13"/>
      <c r="T44" s="13"/>
      <c r="U44" s="13"/>
      <c r="V44" s="13"/>
      <c r="W44" s="13"/>
      <c r="X44" s="13"/>
      <c r="Y44" s="13"/>
      <c r="Z44" s="13"/>
    </row>
    <row r="45" spans="1:26" ht="15.75" customHeight="1" x14ac:dyDescent="0.25">
      <c r="A45" s="117" t="s">
        <v>134</v>
      </c>
      <c r="B45" s="291">
        <f>5000*0</f>
        <v>0</v>
      </c>
      <c r="C45" s="289"/>
      <c r="D45" s="289">
        <f>'9-Support-CDE start-up grant'!B11</f>
        <v>0</v>
      </c>
      <c r="E45" s="115">
        <f t="shared" si="2"/>
        <v>0</v>
      </c>
      <c r="F45" s="119"/>
      <c r="G45" s="180"/>
      <c r="H45" s="13"/>
      <c r="I45" s="13"/>
      <c r="J45" s="13"/>
      <c r="K45" s="13"/>
      <c r="L45" s="13"/>
      <c r="M45" s="13"/>
      <c r="N45" s="13"/>
      <c r="O45" s="13"/>
      <c r="P45" s="13"/>
      <c r="Q45" s="13"/>
      <c r="R45" s="13"/>
      <c r="S45" s="13"/>
      <c r="T45" s="13"/>
      <c r="U45" s="13"/>
      <c r="V45" s="13"/>
      <c r="W45" s="13"/>
      <c r="X45" s="13"/>
      <c r="Y45" s="13"/>
      <c r="Z45" s="13"/>
    </row>
    <row r="46" spans="1:26" ht="15.75" customHeight="1" x14ac:dyDescent="0.25">
      <c r="A46" s="117" t="s">
        <v>135</v>
      </c>
      <c r="B46" s="289">
        <v>8000</v>
      </c>
      <c r="C46" s="289"/>
      <c r="D46" s="289">
        <f>'9-Support-CDE start-up grant'!B10</f>
        <v>0</v>
      </c>
      <c r="E46" s="115">
        <f t="shared" si="2"/>
        <v>8000</v>
      </c>
      <c r="F46" s="121" t="s">
        <v>331</v>
      </c>
      <c r="G46" s="180"/>
      <c r="H46" s="13"/>
      <c r="I46" s="13"/>
      <c r="J46" s="13"/>
      <c r="K46" s="13"/>
      <c r="L46" s="13"/>
      <c r="M46" s="13"/>
      <c r="N46" s="13"/>
      <c r="O46" s="13"/>
      <c r="P46" s="13"/>
      <c r="Q46" s="13"/>
      <c r="R46" s="13"/>
      <c r="S46" s="13"/>
      <c r="T46" s="13"/>
      <c r="U46" s="13"/>
      <c r="V46" s="13"/>
      <c r="W46" s="13"/>
      <c r="X46" s="13"/>
      <c r="Y46" s="13"/>
      <c r="Z46" s="13"/>
    </row>
    <row r="47" spans="1:26" ht="15.75" customHeight="1" x14ac:dyDescent="0.25">
      <c r="A47" s="117" t="s">
        <v>136</v>
      </c>
      <c r="B47" s="289"/>
      <c r="C47" s="289"/>
      <c r="D47" s="289"/>
      <c r="E47" s="115">
        <f t="shared" si="2"/>
        <v>0</v>
      </c>
      <c r="F47" s="119"/>
      <c r="G47" s="180"/>
      <c r="H47" s="13"/>
      <c r="I47" s="13"/>
      <c r="J47" s="13"/>
      <c r="K47" s="13"/>
      <c r="L47" s="13"/>
      <c r="M47" s="13"/>
      <c r="N47" s="13"/>
      <c r="O47" s="13"/>
      <c r="P47" s="13"/>
      <c r="Q47" s="13"/>
      <c r="R47" s="13"/>
      <c r="S47" s="13"/>
      <c r="T47" s="13"/>
      <c r="U47" s="13"/>
      <c r="V47" s="13"/>
      <c r="W47" s="13"/>
      <c r="X47" s="13"/>
      <c r="Y47" s="13"/>
      <c r="Z47" s="13"/>
    </row>
    <row r="48" spans="1:26" ht="15.75" customHeight="1" x14ac:dyDescent="0.25">
      <c r="A48" s="117" t="s">
        <v>137</v>
      </c>
      <c r="B48" s="291">
        <f>50000*0</f>
        <v>0</v>
      </c>
      <c r="C48" s="289"/>
      <c r="D48" s="289">
        <f>'9-Support-CDE start-up grant'!B12</f>
        <v>0</v>
      </c>
      <c r="E48" s="115">
        <f t="shared" si="2"/>
        <v>0</v>
      </c>
      <c r="F48" s="119"/>
      <c r="G48" s="180"/>
      <c r="H48" s="13"/>
      <c r="I48" s="13"/>
      <c r="J48" s="13"/>
      <c r="K48" s="13"/>
      <c r="L48" s="13"/>
      <c r="M48" s="13"/>
      <c r="N48" s="13"/>
      <c r="O48" s="13"/>
      <c r="P48" s="13"/>
      <c r="Q48" s="13"/>
      <c r="R48" s="13"/>
      <c r="S48" s="13"/>
      <c r="T48" s="13"/>
      <c r="U48" s="13"/>
      <c r="V48" s="13"/>
      <c r="W48" s="13"/>
      <c r="X48" s="13"/>
      <c r="Y48" s="13"/>
      <c r="Z48" s="13"/>
    </row>
    <row r="49" spans="1:26" ht="15.75" customHeight="1" x14ac:dyDescent="0.25">
      <c r="A49" s="117" t="s">
        <v>138</v>
      </c>
      <c r="B49" s="291"/>
      <c r="C49" s="289"/>
      <c r="D49" s="289"/>
      <c r="E49" s="115">
        <f t="shared" si="2"/>
        <v>0</v>
      </c>
      <c r="F49" s="119"/>
      <c r="G49" s="180"/>
      <c r="H49" s="13"/>
      <c r="I49" s="13"/>
      <c r="J49" s="13"/>
      <c r="K49" s="13"/>
      <c r="L49" s="13"/>
      <c r="M49" s="13"/>
      <c r="N49" s="13"/>
      <c r="O49" s="13"/>
      <c r="P49" s="13"/>
      <c r="Q49" s="13"/>
      <c r="R49" s="13"/>
      <c r="S49" s="13"/>
      <c r="T49" s="13"/>
      <c r="U49" s="13"/>
      <c r="V49" s="13"/>
      <c r="W49" s="13"/>
      <c r="X49" s="13"/>
      <c r="Y49" s="13"/>
      <c r="Z49" s="13"/>
    </row>
    <row r="50" spans="1:26" ht="15.75" customHeight="1" x14ac:dyDescent="0.25">
      <c r="A50" s="117" t="s">
        <v>139</v>
      </c>
      <c r="B50" s="291"/>
      <c r="C50" s="289"/>
      <c r="D50" s="289"/>
      <c r="E50" s="115">
        <f t="shared" si="2"/>
        <v>0</v>
      </c>
      <c r="F50" s="119"/>
      <c r="G50" s="180"/>
      <c r="H50" s="13"/>
      <c r="I50" s="13"/>
      <c r="J50" s="13"/>
      <c r="K50" s="13"/>
      <c r="L50" s="13"/>
      <c r="M50" s="13"/>
      <c r="N50" s="13"/>
      <c r="O50" s="13"/>
      <c r="P50" s="13"/>
      <c r="Q50" s="13"/>
      <c r="R50" s="13"/>
      <c r="S50" s="13"/>
      <c r="T50" s="13"/>
      <c r="U50" s="13"/>
      <c r="V50" s="13"/>
      <c r="W50" s="13"/>
      <c r="X50" s="13"/>
      <c r="Y50" s="13"/>
      <c r="Z50" s="13"/>
    </row>
    <row r="51" spans="1:26" ht="15.75" customHeight="1" x14ac:dyDescent="0.25">
      <c r="A51" s="117" t="s">
        <v>140</v>
      </c>
      <c r="B51" s="291"/>
      <c r="C51" s="289"/>
      <c r="D51" s="289"/>
      <c r="E51" s="115">
        <f t="shared" si="2"/>
        <v>0</v>
      </c>
      <c r="F51" s="119"/>
      <c r="G51" s="180"/>
      <c r="H51" s="13"/>
      <c r="I51" s="13"/>
      <c r="J51" s="13"/>
      <c r="K51" s="13"/>
      <c r="L51" s="13"/>
      <c r="M51" s="13"/>
      <c r="N51" s="13"/>
      <c r="O51" s="13"/>
      <c r="P51" s="13"/>
      <c r="Q51" s="13"/>
      <c r="R51" s="13"/>
      <c r="S51" s="13"/>
      <c r="T51" s="13"/>
      <c r="U51" s="13"/>
      <c r="V51" s="13"/>
      <c r="W51" s="13"/>
      <c r="X51" s="13"/>
      <c r="Y51" s="13"/>
      <c r="Z51" s="13"/>
    </row>
    <row r="52" spans="1:26" ht="15.75" customHeight="1" x14ac:dyDescent="0.25">
      <c r="A52" s="117" t="s">
        <v>141</v>
      </c>
      <c r="B52" s="291"/>
      <c r="C52" s="289"/>
      <c r="D52" s="289"/>
      <c r="E52" s="115">
        <f t="shared" si="2"/>
        <v>0</v>
      </c>
      <c r="F52" s="119"/>
      <c r="G52" s="180"/>
      <c r="H52" s="13"/>
      <c r="I52" s="13"/>
      <c r="J52" s="13"/>
      <c r="K52" s="13"/>
      <c r="L52" s="13"/>
      <c r="M52" s="13"/>
      <c r="N52" s="13"/>
      <c r="O52" s="13"/>
      <c r="P52" s="13"/>
      <c r="Q52" s="13"/>
      <c r="R52" s="13"/>
      <c r="S52" s="13"/>
      <c r="T52" s="13"/>
      <c r="U52" s="13"/>
      <c r="V52" s="13"/>
      <c r="W52" s="13"/>
      <c r="X52" s="13"/>
      <c r="Y52" s="13"/>
      <c r="Z52" s="13"/>
    </row>
    <row r="53" spans="1:26" ht="15.75" customHeight="1" x14ac:dyDescent="0.25">
      <c r="A53" s="117" t="s">
        <v>142</v>
      </c>
      <c r="B53" s="291">
        <f>('3-Assumptions'!$B$47+'3-Assumptions'!$B$48)*'1-Enrollment Plan'!C21</f>
        <v>0</v>
      </c>
      <c r="C53" s="289"/>
      <c r="D53" s="289"/>
      <c r="E53" s="115">
        <f t="shared" si="2"/>
        <v>0</v>
      </c>
      <c r="F53" s="119"/>
      <c r="G53" s="180"/>
      <c r="H53" s="13"/>
      <c r="I53" s="13"/>
      <c r="J53" s="13"/>
      <c r="K53" s="13"/>
      <c r="L53" s="13"/>
      <c r="M53" s="13"/>
      <c r="N53" s="13"/>
      <c r="O53" s="13"/>
      <c r="P53" s="13"/>
      <c r="Q53" s="13"/>
      <c r="R53" s="13"/>
      <c r="S53" s="13"/>
      <c r="T53" s="13"/>
      <c r="U53" s="13"/>
      <c r="V53" s="13"/>
      <c r="W53" s="13"/>
      <c r="X53" s="13"/>
      <c r="Y53" s="13"/>
      <c r="Z53" s="13"/>
    </row>
    <row r="54" spans="1:26" ht="15.75" customHeight="1" x14ac:dyDescent="0.25">
      <c r="A54" s="117" t="s">
        <v>143</v>
      </c>
      <c r="B54" s="291">
        <f>'3-Assumptions'!C34</f>
        <v>0</v>
      </c>
      <c r="C54" s="289"/>
      <c r="D54" s="289"/>
      <c r="E54" s="115">
        <f t="shared" si="2"/>
        <v>0</v>
      </c>
      <c r="F54" s="119"/>
      <c r="G54" s="180"/>
      <c r="H54" s="13"/>
      <c r="I54" s="13"/>
      <c r="J54" s="13"/>
      <c r="K54" s="13"/>
      <c r="L54" s="13"/>
      <c r="M54" s="13"/>
      <c r="N54" s="13"/>
      <c r="O54" s="13"/>
      <c r="P54" s="13"/>
      <c r="Q54" s="13"/>
      <c r="R54" s="13"/>
      <c r="S54" s="13"/>
      <c r="T54" s="13"/>
      <c r="U54" s="13"/>
      <c r="V54" s="13"/>
      <c r="W54" s="13"/>
      <c r="X54" s="13"/>
      <c r="Y54" s="13"/>
      <c r="Z54" s="13"/>
    </row>
    <row r="55" spans="1:26" ht="15.75" customHeight="1" x14ac:dyDescent="0.25">
      <c r="A55" s="117" t="s">
        <v>144</v>
      </c>
      <c r="B55" s="291">
        <f>'3-Assumptions'!$C$33*(E33+E34)</f>
        <v>1770</v>
      </c>
      <c r="C55" s="289"/>
      <c r="D55" s="289">
        <f>'3-Assumptions'!$B$33*(D33+D34)</f>
        <v>0</v>
      </c>
      <c r="E55" s="115">
        <f t="shared" si="2"/>
        <v>1770</v>
      </c>
      <c r="F55" s="119"/>
      <c r="G55" s="180"/>
      <c r="H55" s="13"/>
      <c r="I55" s="13"/>
      <c r="J55" s="13"/>
      <c r="K55" s="13"/>
      <c r="L55" s="13"/>
      <c r="M55" s="13"/>
      <c r="N55" s="13"/>
      <c r="O55" s="13"/>
      <c r="P55" s="13"/>
      <c r="Q55" s="13"/>
      <c r="R55" s="13"/>
      <c r="S55" s="13"/>
      <c r="T55" s="13"/>
      <c r="U55" s="13"/>
      <c r="V55" s="13"/>
      <c r="W55" s="13"/>
      <c r="X55" s="13"/>
      <c r="Y55" s="13"/>
      <c r="Z55" s="13"/>
    </row>
    <row r="56" spans="1:26" ht="15.75" customHeight="1" x14ac:dyDescent="0.25">
      <c r="A56" s="117" t="s">
        <v>145</v>
      </c>
      <c r="B56" s="291">
        <f>((E33+E34)/100)*2</f>
        <v>11800</v>
      </c>
      <c r="C56" s="289"/>
      <c r="D56" s="289"/>
      <c r="E56" s="115">
        <f t="shared" si="2"/>
        <v>11800</v>
      </c>
      <c r="F56" s="119"/>
      <c r="G56" s="180"/>
      <c r="H56" s="13"/>
      <c r="I56" s="13"/>
      <c r="J56" s="13"/>
      <c r="K56" s="13"/>
      <c r="L56" s="13"/>
      <c r="M56" s="13"/>
      <c r="N56" s="13"/>
      <c r="O56" s="13"/>
      <c r="P56" s="13"/>
      <c r="Q56" s="13"/>
      <c r="R56" s="13"/>
      <c r="S56" s="13"/>
      <c r="T56" s="13"/>
      <c r="U56" s="13"/>
      <c r="V56" s="13"/>
      <c r="W56" s="13"/>
      <c r="X56" s="13"/>
      <c r="Y56" s="13"/>
      <c r="Z56" s="13"/>
    </row>
    <row r="57" spans="1:26" ht="15.75" customHeight="1" x14ac:dyDescent="0.25">
      <c r="A57" s="117" t="s">
        <v>146</v>
      </c>
      <c r="B57" s="291"/>
      <c r="C57" s="289"/>
      <c r="D57" s="289"/>
      <c r="E57" s="115">
        <f t="shared" si="2"/>
        <v>0</v>
      </c>
      <c r="F57" s="119"/>
      <c r="G57" s="180"/>
      <c r="H57" s="13"/>
      <c r="I57" s="13"/>
      <c r="J57" s="13"/>
      <c r="K57" s="13"/>
      <c r="L57" s="13"/>
      <c r="M57" s="13"/>
      <c r="N57" s="13"/>
      <c r="O57" s="13"/>
      <c r="P57" s="13"/>
      <c r="Q57" s="13"/>
      <c r="R57" s="13"/>
      <c r="S57" s="13"/>
      <c r="T57" s="13"/>
      <c r="U57" s="13"/>
      <c r="V57" s="13"/>
      <c r="W57" s="13"/>
      <c r="X57" s="13"/>
      <c r="Y57" s="13"/>
      <c r="Z57" s="13"/>
    </row>
    <row r="58" spans="1:26" ht="15.75" customHeight="1" x14ac:dyDescent="0.25">
      <c r="A58" s="117" t="s">
        <v>147</v>
      </c>
      <c r="B58" s="291">
        <f>'3-Assumptions'!$B$49*'1-Enrollment Plan'!$C$21</f>
        <v>0</v>
      </c>
      <c r="C58" s="289"/>
      <c r="D58" s="289"/>
      <c r="E58" s="115">
        <f t="shared" si="2"/>
        <v>0</v>
      </c>
      <c r="F58" s="119"/>
      <c r="G58" s="180"/>
      <c r="H58" s="13"/>
      <c r="I58" s="13"/>
      <c r="J58" s="13"/>
      <c r="K58" s="13"/>
      <c r="L58" s="13"/>
      <c r="M58" s="13"/>
      <c r="N58" s="13"/>
      <c r="O58" s="13"/>
      <c r="P58" s="13"/>
      <c r="Q58" s="13"/>
      <c r="R58" s="13"/>
      <c r="S58" s="13"/>
      <c r="T58" s="13"/>
      <c r="U58" s="13"/>
      <c r="V58" s="13"/>
      <c r="W58" s="13"/>
      <c r="X58" s="13"/>
      <c r="Y58" s="13"/>
      <c r="Z58" s="13"/>
    </row>
    <row r="59" spans="1:26" ht="15.75" customHeight="1" x14ac:dyDescent="0.25">
      <c r="A59" s="117" t="s">
        <v>148</v>
      </c>
      <c r="B59" s="291">
        <f>E5*'3-Assumptions'!$B$50*0</f>
        <v>0</v>
      </c>
      <c r="C59" s="289"/>
      <c r="D59" s="289"/>
      <c r="E59" s="115">
        <f t="shared" si="2"/>
        <v>0</v>
      </c>
      <c r="F59" s="119"/>
      <c r="G59" s="180"/>
      <c r="H59" s="13"/>
      <c r="I59" s="13"/>
      <c r="J59" s="13"/>
      <c r="K59" s="13"/>
      <c r="L59" s="13"/>
      <c r="M59" s="13"/>
      <c r="N59" s="13"/>
      <c r="O59" s="13"/>
      <c r="P59" s="13"/>
      <c r="Q59" s="13"/>
      <c r="R59" s="13"/>
      <c r="S59" s="13"/>
      <c r="T59" s="13"/>
      <c r="U59" s="13"/>
      <c r="V59" s="13"/>
      <c r="W59" s="13"/>
      <c r="X59" s="13"/>
      <c r="Y59" s="13"/>
      <c r="Z59" s="13"/>
    </row>
    <row r="60" spans="1:26" ht="15.75" customHeight="1" x14ac:dyDescent="0.25">
      <c r="A60" s="117" t="s">
        <v>149</v>
      </c>
      <c r="B60" s="291">
        <f>'2-Staffing Plan'!C64*'3-Assumptions'!$B$43*0</f>
        <v>0</v>
      </c>
      <c r="C60" s="289"/>
      <c r="D60" s="289">
        <f>'9-Support-CDE start-up grant'!B14</f>
        <v>0</v>
      </c>
      <c r="E60" s="115">
        <f t="shared" si="2"/>
        <v>0</v>
      </c>
      <c r="F60" s="119"/>
      <c r="G60" s="180"/>
      <c r="H60" s="13"/>
      <c r="I60" s="13"/>
      <c r="J60" s="13"/>
      <c r="K60" s="13"/>
      <c r="L60" s="13"/>
      <c r="M60" s="13"/>
      <c r="N60" s="13"/>
      <c r="O60" s="13"/>
      <c r="P60" s="13"/>
      <c r="Q60" s="13"/>
      <c r="R60" s="13"/>
      <c r="S60" s="13"/>
      <c r="T60" s="13"/>
      <c r="U60" s="13"/>
      <c r="V60" s="13"/>
      <c r="W60" s="13"/>
      <c r="X60" s="13"/>
      <c r="Y60" s="13"/>
      <c r="Z60" s="13"/>
    </row>
    <row r="61" spans="1:26" ht="15.75" customHeight="1" x14ac:dyDescent="0.25">
      <c r="A61" s="117" t="s">
        <v>150</v>
      </c>
      <c r="B61" s="241">
        <f>E28*'3-Assumptions'!C28</f>
        <v>0</v>
      </c>
      <c r="C61" s="241">
        <v>0</v>
      </c>
      <c r="D61" s="241">
        <v>0</v>
      </c>
      <c r="E61" s="115">
        <f t="shared" si="2"/>
        <v>0</v>
      </c>
      <c r="F61" s="119"/>
      <c r="G61" s="180"/>
      <c r="H61" s="13"/>
      <c r="I61" s="13"/>
      <c r="J61" s="13"/>
      <c r="K61" s="13"/>
      <c r="L61" s="13"/>
      <c r="M61" s="13"/>
      <c r="N61" s="13"/>
      <c r="O61" s="13"/>
      <c r="P61" s="13"/>
      <c r="Q61" s="13"/>
      <c r="R61" s="13"/>
      <c r="S61" s="13"/>
      <c r="T61" s="13"/>
      <c r="U61" s="13"/>
      <c r="V61" s="13"/>
      <c r="W61" s="13"/>
      <c r="X61" s="13"/>
      <c r="Y61" s="13"/>
      <c r="Z61" s="13"/>
    </row>
    <row r="62" spans="1:26" ht="15.75" customHeight="1" x14ac:dyDescent="0.25">
      <c r="A62" s="117" t="s">
        <v>151</v>
      </c>
      <c r="B62" s="241">
        <f>B28*'3-Assumptions'!C29</f>
        <v>0</v>
      </c>
      <c r="C62" s="241">
        <v>0</v>
      </c>
      <c r="D62" s="241">
        <v>0</v>
      </c>
      <c r="E62" s="115">
        <f t="shared" si="2"/>
        <v>0</v>
      </c>
      <c r="F62" s="119"/>
      <c r="G62" s="180"/>
      <c r="H62" s="13"/>
      <c r="I62" s="13"/>
      <c r="J62" s="13"/>
      <c r="K62" s="13"/>
      <c r="L62" s="13"/>
      <c r="M62" s="13"/>
      <c r="N62" s="13"/>
      <c r="O62" s="13"/>
      <c r="P62" s="13"/>
      <c r="Q62" s="13"/>
      <c r="R62" s="13"/>
      <c r="S62" s="13"/>
      <c r="T62" s="13"/>
      <c r="U62" s="13"/>
      <c r="V62" s="13"/>
      <c r="W62" s="13"/>
      <c r="X62" s="13"/>
      <c r="Y62" s="13"/>
      <c r="Z62" s="13"/>
    </row>
    <row r="63" spans="1:26" ht="15.75" customHeight="1" x14ac:dyDescent="0.25">
      <c r="A63" s="117" t="s">
        <v>152</v>
      </c>
      <c r="B63" s="291">
        <f>('3-Assumptions'!$B$51*'1-Enrollment Plan'!$C$21)</f>
        <v>0</v>
      </c>
      <c r="C63" s="289"/>
      <c r="D63" s="289"/>
      <c r="E63" s="115">
        <f t="shared" si="2"/>
        <v>0</v>
      </c>
      <c r="F63" s="119"/>
      <c r="G63" s="180"/>
      <c r="H63" s="13"/>
      <c r="I63" s="13"/>
      <c r="J63" s="13"/>
      <c r="K63" s="13"/>
      <c r="L63" s="13"/>
      <c r="M63" s="13"/>
      <c r="N63" s="13"/>
      <c r="O63" s="13"/>
      <c r="P63" s="13"/>
      <c r="Q63" s="13"/>
      <c r="R63" s="13"/>
      <c r="S63" s="13"/>
      <c r="T63" s="13"/>
      <c r="U63" s="13"/>
      <c r="V63" s="13"/>
      <c r="W63" s="13"/>
      <c r="X63" s="13"/>
      <c r="Y63" s="13"/>
      <c r="Z63" s="13"/>
    </row>
    <row r="64" spans="1:26" ht="15.75" customHeight="1" x14ac:dyDescent="0.25">
      <c r="A64" s="117" t="s">
        <v>153</v>
      </c>
      <c r="B64" s="291">
        <f>E5*'3-Assumptions'!$B$52</f>
        <v>0</v>
      </c>
      <c r="C64" s="289"/>
      <c r="D64" s="289"/>
      <c r="E64" s="115">
        <f t="shared" si="2"/>
        <v>0</v>
      </c>
      <c r="F64" s="119"/>
      <c r="G64" s="180"/>
      <c r="H64" s="13"/>
      <c r="I64" s="13"/>
      <c r="J64" s="13"/>
      <c r="K64" s="13"/>
      <c r="L64" s="13"/>
      <c r="M64" s="13"/>
      <c r="N64" s="13"/>
      <c r="O64" s="13"/>
      <c r="P64" s="13"/>
      <c r="Q64" s="13"/>
      <c r="R64" s="13"/>
      <c r="S64" s="13"/>
      <c r="T64" s="13"/>
      <c r="U64" s="13"/>
      <c r="V64" s="13"/>
      <c r="W64" s="13"/>
      <c r="X64" s="13"/>
      <c r="Y64" s="13"/>
      <c r="Z64" s="13"/>
    </row>
    <row r="65" spans="1:26" ht="15.75" customHeight="1" x14ac:dyDescent="0.25">
      <c r="A65" s="117" t="s">
        <v>154</v>
      </c>
      <c r="B65" s="291">
        <f>E5*'3-Assumptions'!$B$53</f>
        <v>0</v>
      </c>
      <c r="C65" s="289"/>
      <c r="D65" s="289"/>
      <c r="E65" s="115">
        <f t="shared" si="2"/>
        <v>0</v>
      </c>
      <c r="F65" s="119"/>
      <c r="G65" s="180"/>
      <c r="H65" s="13"/>
      <c r="I65" s="13"/>
      <c r="J65" s="13"/>
      <c r="K65" s="13"/>
      <c r="L65" s="13"/>
      <c r="M65" s="13"/>
      <c r="N65" s="13"/>
      <c r="O65" s="13"/>
      <c r="P65" s="13"/>
      <c r="Q65" s="13"/>
      <c r="R65" s="13"/>
      <c r="S65" s="13"/>
      <c r="T65" s="13"/>
      <c r="U65" s="13"/>
      <c r="V65" s="13"/>
      <c r="W65" s="13"/>
      <c r="X65" s="13"/>
      <c r="Y65" s="13"/>
      <c r="Z65" s="13"/>
    </row>
    <row r="66" spans="1:26" ht="15.75" customHeight="1" x14ac:dyDescent="0.25">
      <c r="A66" s="117" t="s">
        <v>155</v>
      </c>
      <c r="B66" s="291"/>
      <c r="C66" s="293"/>
      <c r="D66" s="289">
        <f>'9-Support-CDE start-up grant'!B15</f>
        <v>0</v>
      </c>
      <c r="E66" s="115">
        <f t="shared" si="2"/>
        <v>0</v>
      </c>
      <c r="F66" s="119"/>
      <c r="G66" s="180"/>
      <c r="H66" s="13"/>
      <c r="I66" s="13"/>
      <c r="J66" s="13"/>
      <c r="K66" s="13"/>
      <c r="L66" s="13"/>
      <c r="M66" s="13"/>
      <c r="N66" s="13"/>
      <c r="O66" s="13"/>
      <c r="P66" s="13"/>
      <c r="Q66" s="13"/>
      <c r="R66" s="13"/>
      <c r="S66" s="13"/>
      <c r="T66" s="13"/>
      <c r="U66" s="13"/>
      <c r="V66" s="13"/>
      <c r="W66" s="13"/>
      <c r="X66" s="13"/>
      <c r="Y66" s="13"/>
      <c r="Z66" s="13"/>
    </row>
    <row r="67" spans="1:26" ht="15.75" customHeight="1" x14ac:dyDescent="0.25">
      <c r="A67" s="117" t="s">
        <v>156</v>
      </c>
      <c r="B67" s="291"/>
      <c r="C67" s="289"/>
      <c r="D67" s="289" t="s">
        <v>10</v>
      </c>
      <c r="E67" s="115">
        <f t="shared" si="2"/>
        <v>0</v>
      </c>
      <c r="F67" s="119"/>
      <c r="G67" s="180"/>
      <c r="H67" s="13"/>
      <c r="I67" s="13"/>
      <c r="J67" s="13"/>
      <c r="K67" s="13"/>
      <c r="L67" s="13"/>
      <c r="M67" s="13"/>
      <c r="N67" s="13"/>
      <c r="O67" s="13"/>
      <c r="P67" s="13"/>
      <c r="Q67" s="13"/>
      <c r="R67" s="13"/>
      <c r="S67" s="13"/>
      <c r="T67" s="13"/>
      <c r="U67" s="13"/>
      <c r="V67" s="13"/>
      <c r="W67" s="13"/>
      <c r="X67" s="13"/>
      <c r="Y67" s="13"/>
      <c r="Z67" s="13"/>
    </row>
    <row r="68" spans="1:26" ht="15.75" customHeight="1" x14ac:dyDescent="0.25">
      <c r="A68" s="117" t="s">
        <v>157</v>
      </c>
      <c r="B68" s="291">
        <v>0</v>
      </c>
      <c r="C68" s="289"/>
      <c r="D68" s="289"/>
      <c r="E68" s="115">
        <f t="shared" si="2"/>
        <v>0</v>
      </c>
      <c r="F68" s="119"/>
      <c r="G68" s="180"/>
      <c r="H68" s="13"/>
      <c r="I68" s="13"/>
      <c r="J68" s="13"/>
      <c r="K68" s="13"/>
      <c r="L68" s="13"/>
      <c r="M68" s="13"/>
      <c r="N68" s="13"/>
      <c r="O68" s="13"/>
      <c r="P68" s="13"/>
      <c r="Q68" s="13"/>
      <c r="R68" s="13"/>
      <c r="S68" s="13"/>
      <c r="T68" s="13"/>
      <c r="U68" s="13"/>
      <c r="V68" s="13"/>
      <c r="W68" s="13"/>
      <c r="X68" s="13"/>
      <c r="Y68" s="13"/>
      <c r="Z68" s="13"/>
    </row>
    <row r="69" spans="1:26" ht="15.75" customHeight="1" x14ac:dyDescent="0.25">
      <c r="A69" s="117" t="s">
        <v>158</v>
      </c>
      <c r="B69" s="291">
        <f>3000*0</f>
        <v>0</v>
      </c>
      <c r="C69" s="289"/>
      <c r="D69" s="289">
        <f>'9-Support-CDE start-up grant'!B16+'9-Support-CDE start-up grant'!B17+'9-Support-CDE start-up grant'!B18</f>
        <v>0</v>
      </c>
      <c r="E69" s="115">
        <f t="shared" si="2"/>
        <v>0</v>
      </c>
      <c r="F69" s="119"/>
      <c r="G69" s="180"/>
      <c r="H69" s="13"/>
      <c r="I69" s="13"/>
      <c r="J69" s="13"/>
      <c r="K69" s="13"/>
      <c r="L69" s="13"/>
      <c r="M69" s="13"/>
      <c r="N69" s="13"/>
      <c r="O69" s="13"/>
      <c r="P69" s="13"/>
      <c r="Q69" s="13"/>
      <c r="R69" s="13"/>
      <c r="S69" s="13"/>
      <c r="T69" s="13"/>
      <c r="U69" s="13"/>
      <c r="V69" s="13"/>
      <c r="W69" s="13"/>
      <c r="X69" s="13"/>
      <c r="Y69" s="13"/>
      <c r="Z69" s="13"/>
    </row>
    <row r="70" spans="1:26" ht="15.75" customHeight="1" x14ac:dyDescent="0.25">
      <c r="A70" s="117" t="s">
        <v>159</v>
      </c>
      <c r="B70" s="291">
        <v>0</v>
      </c>
      <c r="C70" s="289"/>
      <c r="D70" s="289">
        <f>'9-Support-CDE start-up grant'!B19+'9-Support-CDE start-up grant'!B20+'9-Support-CDE start-up grant'!B21</f>
        <v>0</v>
      </c>
      <c r="E70" s="115">
        <f t="shared" si="2"/>
        <v>0</v>
      </c>
      <c r="F70" s="119"/>
      <c r="G70" s="180"/>
      <c r="H70" s="13"/>
      <c r="I70" s="13"/>
      <c r="J70" s="13"/>
      <c r="K70" s="13"/>
      <c r="L70" s="13"/>
      <c r="M70" s="13"/>
      <c r="N70" s="13"/>
      <c r="O70" s="13"/>
      <c r="P70" s="13"/>
      <c r="Q70" s="13"/>
      <c r="R70" s="13"/>
      <c r="S70" s="13"/>
      <c r="T70" s="13"/>
      <c r="U70" s="13"/>
      <c r="V70" s="13"/>
      <c r="W70" s="13"/>
      <c r="X70" s="13"/>
      <c r="Y70" s="13"/>
      <c r="Z70" s="13"/>
    </row>
    <row r="71" spans="1:26" ht="15.75" customHeight="1" x14ac:dyDescent="0.25">
      <c r="A71" s="117" t="s">
        <v>160</v>
      </c>
      <c r="B71" s="291">
        <f>'3-Assumptions'!$B$54*'1-Enrollment Plan'!C21</f>
        <v>0</v>
      </c>
      <c r="C71" s="289"/>
      <c r="D71" s="289"/>
      <c r="E71" s="115">
        <f t="shared" si="2"/>
        <v>0</v>
      </c>
      <c r="F71" s="119"/>
      <c r="G71" s="180"/>
      <c r="H71" s="13"/>
      <c r="I71" s="13"/>
      <c r="J71" s="13"/>
      <c r="K71" s="13"/>
      <c r="L71" s="13"/>
      <c r="M71" s="13"/>
      <c r="N71" s="13"/>
      <c r="O71" s="13"/>
      <c r="P71" s="13"/>
      <c r="Q71" s="13"/>
      <c r="R71" s="13"/>
      <c r="S71" s="13"/>
      <c r="T71" s="13"/>
      <c r="U71" s="13"/>
      <c r="V71" s="13"/>
      <c r="W71" s="13"/>
      <c r="X71" s="13"/>
      <c r="Y71" s="13"/>
      <c r="Z71" s="13"/>
    </row>
    <row r="72" spans="1:26" ht="15.75" customHeight="1" x14ac:dyDescent="0.25">
      <c r="A72" s="117" t="s">
        <v>161</v>
      </c>
      <c r="B72" s="291">
        <f>0.05*SUM(B32:D71,B73:D74)</f>
        <v>37186.5</v>
      </c>
      <c r="C72" s="289"/>
      <c r="D72" s="289"/>
      <c r="E72" s="115">
        <f t="shared" si="2"/>
        <v>37186.5</v>
      </c>
      <c r="F72" s="121" t="s">
        <v>328</v>
      </c>
      <c r="G72" s="180"/>
      <c r="H72" s="13"/>
      <c r="I72" s="13"/>
      <c r="J72" s="13"/>
      <c r="K72" s="13"/>
      <c r="L72" s="13"/>
      <c r="M72" s="13"/>
      <c r="N72" s="13"/>
      <c r="O72" s="13"/>
      <c r="P72" s="13"/>
      <c r="Q72" s="13"/>
      <c r="R72" s="13"/>
      <c r="S72" s="13"/>
      <c r="T72" s="13"/>
      <c r="U72" s="13"/>
      <c r="V72" s="13"/>
      <c r="W72" s="13"/>
      <c r="X72" s="13"/>
      <c r="Y72" s="13"/>
      <c r="Z72" s="13"/>
    </row>
    <row r="73" spans="1:26" ht="15.75" customHeight="1" x14ac:dyDescent="0.25">
      <c r="A73" s="117" t="s">
        <v>162</v>
      </c>
      <c r="B73" s="291">
        <f>(('3-Assumptions'!$B$55*'1-Enrollment Plan'!C21))</f>
        <v>0</v>
      </c>
      <c r="C73" s="289"/>
      <c r="D73" s="289"/>
      <c r="E73" s="115">
        <f t="shared" si="2"/>
        <v>0</v>
      </c>
      <c r="F73" s="119"/>
      <c r="G73" s="180"/>
      <c r="H73" s="13"/>
      <c r="I73" s="13"/>
      <c r="J73" s="13"/>
      <c r="K73" s="13"/>
      <c r="L73" s="13"/>
      <c r="M73" s="13"/>
      <c r="N73" s="13"/>
      <c r="O73" s="13"/>
      <c r="P73" s="13"/>
      <c r="Q73" s="13"/>
      <c r="R73" s="13"/>
      <c r="S73" s="13"/>
      <c r="T73" s="13"/>
      <c r="U73" s="13"/>
      <c r="V73" s="13"/>
      <c r="W73" s="13"/>
      <c r="X73" s="13"/>
      <c r="Y73" s="13"/>
      <c r="Z73" s="13"/>
    </row>
    <row r="74" spans="1:26" ht="15.75" customHeight="1" x14ac:dyDescent="0.25">
      <c r="A74" s="117" t="s">
        <v>163</v>
      </c>
      <c r="B74" s="294">
        <v>0</v>
      </c>
      <c r="C74" s="295"/>
      <c r="D74" s="295"/>
      <c r="E74" s="115">
        <f t="shared" si="2"/>
        <v>0</v>
      </c>
      <c r="F74" s="119"/>
      <c r="G74" s="180"/>
      <c r="H74" s="13"/>
      <c r="I74" s="13"/>
      <c r="J74" s="13"/>
      <c r="K74" s="13"/>
      <c r="L74" s="13"/>
      <c r="M74" s="13"/>
      <c r="N74" s="13"/>
      <c r="O74" s="13"/>
      <c r="P74" s="13"/>
      <c r="Q74" s="13"/>
      <c r="R74" s="13"/>
      <c r="S74" s="13"/>
      <c r="T74" s="13"/>
      <c r="U74" s="13"/>
      <c r="V74" s="13"/>
      <c r="W74" s="13"/>
      <c r="X74" s="13"/>
      <c r="Y74" s="13"/>
      <c r="Z74" s="13"/>
    </row>
    <row r="75" spans="1:26" ht="15.75" customHeight="1" x14ac:dyDescent="0.3">
      <c r="A75" s="129" t="s">
        <v>164</v>
      </c>
      <c r="B75" s="125">
        <f>SUM(B33:B74)</f>
        <v>780916.5</v>
      </c>
      <c r="C75" s="125">
        <f>SUM(C33:C74)</f>
        <v>0</v>
      </c>
      <c r="D75" s="125">
        <f>SUM(D33:D74)</f>
        <v>0</v>
      </c>
      <c r="E75" s="125">
        <f>SUM(E33:E74)</f>
        <v>780916.5</v>
      </c>
      <c r="F75" s="119"/>
      <c r="G75" s="180"/>
      <c r="H75" s="13"/>
      <c r="I75" s="13"/>
      <c r="J75" s="13"/>
      <c r="K75" s="13"/>
      <c r="L75" s="13"/>
      <c r="M75" s="13"/>
      <c r="N75" s="13"/>
      <c r="O75" s="13"/>
      <c r="P75" s="13"/>
      <c r="Q75" s="13"/>
      <c r="R75" s="13"/>
      <c r="S75" s="13"/>
      <c r="T75" s="13"/>
      <c r="U75" s="13"/>
      <c r="V75" s="13"/>
      <c r="W75" s="13"/>
      <c r="X75" s="13"/>
      <c r="Y75" s="13"/>
      <c r="Z75" s="13"/>
    </row>
    <row r="76" spans="1:26" ht="15.75" customHeight="1" x14ac:dyDescent="0.25">
      <c r="A76" s="130"/>
      <c r="B76" s="75"/>
      <c r="C76" s="75"/>
      <c r="D76" s="75"/>
      <c r="E76" s="127"/>
      <c r="F76" s="119"/>
      <c r="G76" s="180"/>
      <c r="H76" s="13"/>
      <c r="I76" s="13"/>
      <c r="J76" s="13"/>
      <c r="K76" s="13"/>
      <c r="L76" s="13"/>
      <c r="M76" s="13"/>
      <c r="N76" s="13"/>
      <c r="O76" s="13"/>
      <c r="P76" s="13"/>
      <c r="Q76" s="13"/>
      <c r="R76" s="13"/>
      <c r="S76" s="13"/>
      <c r="T76" s="13"/>
      <c r="U76" s="13"/>
      <c r="V76" s="13"/>
      <c r="W76" s="13"/>
      <c r="X76" s="13"/>
      <c r="Y76" s="13"/>
      <c r="Z76" s="13"/>
    </row>
    <row r="77" spans="1:26" ht="15.75" customHeight="1" x14ac:dyDescent="0.3">
      <c r="A77" s="129" t="s">
        <v>165</v>
      </c>
      <c r="B77" s="125">
        <f>B30-B75</f>
        <v>-780416.5</v>
      </c>
      <c r="C77" s="125">
        <f>C30-C75</f>
        <v>1500</v>
      </c>
      <c r="D77" s="125">
        <f>D30-D75</f>
        <v>0</v>
      </c>
      <c r="E77" s="125">
        <f>E30-E75</f>
        <v>-778916.5</v>
      </c>
      <c r="F77" s="119"/>
      <c r="G77" s="180"/>
      <c r="H77" s="13"/>
      <c r="I77" s="13"/>
      <c r="J77" s="13"/>
      <c r="K77" s="13"/>
      <c r="L77" s="13"/>
      <c r="M77" s="13"/>
      <c r="N77" s="13"/>
      <c r="O77" s="13"/>
      <c r="P77" s="13"/>
      <c r="Q77" s="13"/>
      <c r="R77" s="13"/>
      <c r="S77" s="13"/>
      <c r="T77" s="13"/>
      <c r="U77" s="13"/>
      <c r="V77" s="13"/>
      <c r="W77" s="13"/>
      <c r="X77" s="13"/>
      <c r="Y77" s="13"/>
      <c r="Z77" s="13"/>
    </row>
    <row r="78" spans="1:26" ht="15.75" customHeight="1" x14ac:dyDescent="0.25">
      <c r="A78" s="130"/>
      <c r="B78" s="75"/>
      <c r="C78" s="75"/>
      <c r="D78" s="75"/>
      <c r="E78" s="127"/>
      <c r="F78" s="119"/>
      <c r="G78" s="180"/>
      <c r="H78" s="13"/>
      <c r="I78" s="13"/>
      <c r="J78" s="13"/>
      <c r="K78" s="13"/>
      <c r="L78" s="13"/>
      <c r="M78" s="13"/>
      <c r="N78" s="13"/>
      <c r="O78" s="13"/>
      <c r="P78" s="13"/>
      <c r="Q78" s="13"/>
      <c r="R78" s="13"/>
      <c r="S78" s="13"/>
      <c r="T78" s="13"/>
      <c r="U78" s="13"/>
      <c r="V78" s="13"/>
      <c r="W78" s="13"/>
      <c r="X78" s="13"/>
      <c r="Y78" s="13"/>
      <c r="Z78" s="13"/>
    </row>
    <row r="79" spans="1:26" ht="15.75" customHeight="1" x14ac:dyDescent="0.3">
      <c r="A79" s="131" t="s">
        <v>171</v>
      </c>
      <c r="B79" s="289"/>
      <c r="C79" s="289"/>
      <c r="D79" s="289"/>
      <c r="E79" s="115">
        <f>SUM(B79:D79)</f>
        <v>0</v>
      </c>
      <c r="F79" s="119"/>
      <c r="G79" s="180"/>
      <c r="H79" s="13"/>
      <c r="I79" s="13"/>
      <c r="J79" s="13"/>
      <c r="K79" s="13"/>
      <c r="L79" s="13"/>
      <c r="M79" s="13"/>
      <c r="N79" s="13"/>
      <c r="O79" s="13"/>
      <c r="P79" s="13"/>
      <c r="Q79" s="13"/>
      <c r="R79" s="13"/>
      <c r="S79" s="13"/>
      <c r="T79" s="13"/>
      <c r="U79" s="13"/>
      <c r="V79" s="13"/>
      <c r="W79" s="13"/>
      <c r="X79" s="13"/>
      <c r="Y79" s="13"/>
      <c r="Z79" s="13"/>
    </row>
    <row r="80" spans="1:26" ht="15.75" customHeight="1" x14ac:dyDescent="0.25">
      <c r="A80" s="120"/>
      <c r="B80" s="75"/>
      <c r="C80" s="75"/>
      <c r="D80" s="75"/>
      <c r="E80" s="127"/>
      <c r="F80" s="132"/>
      <c r="G80" s="180"/>
      <c r="H80" s="13"/>
      <c r="I80" s="13"/>
      <c r="J80" s="13"/>
      <c r="K80" s="13"/>
      <c r="L80" s="13"/>
      <c r="M80" s="13"/>
      <c r="N80" s="13"/>
      <c r="O80" s="13"/>
      <c r="P80" s="13"/>
      <c r="Q80" s="13"/>
      <c r="R80" s="13"/>
      <c r="S80" s="13"/>
      <c r="T80" s="13"/>
      <c r="U80" s="13"/>
      <c r="V80" s="13"/>
      <c r="W80" s="13"/>
      <c r="X80" s="13"/>
      <c r="Y80" s="13"/>
      <c r="Z80" s="13"/>
    </row>
    <row r="81" spans="1:26" ht="15.75" hidden="1" customHeight="1" x14ac:dyDescent="0.25">
      <c r="A81" s="130"/>
      <c r="B81" s="133"/>
      <c r="C81" s="133"/>
      <c r="D81" s="133"/>
      <c r="E81" s="127"/>
      <c r="F81" s="119"/>
      <c r="G81" s="180"/>
      <c r="H81" s="13"/>
      <c r="I81" s="13"/>
      <c r="J81" s="13"/>
      <c r="K81" s="13"/>
      <c r="L81" s="13"/>
      <c r="M81" s="13"/>
      <c r="N81" s="13"/>
      <c r="O81" s="13"/>
      <c r="P81" s="13"/>
      <c r="Q81" s="13"/>
      <c r="R81" s="13"/>
      <c r="S81" s="13"/>
      <c r="T81" s="13"/>
      <c r="U81" s="13"/>
      <c r="V81" s="13"/>
      <c r="W81" s="13"/>
      <c r="X81" s="13"/>
      <c r="Y81" s="13"/>
      <c r="Z81" s="13"/>
    </row>
    <row r="82" spans="1:26" ht="15.75" customHeight="1" x14ac:dyDescent="0.3">
      <c r="A82" s="124" t="s">
        <v>167</v>
      </c>
      <c r="B82" s="134">
        <f>B77+B79</f>
        <v>-780416.5</v>
      </c>
      <c r="C82" s="134">
        <f>C77+C79</f>
        <v>1500</v>
      </c>
      <c r="D82" s="134">
        <f>D77+D79</f>
        <v>0</v>
      </c>
      <c r="E82" s="134">
        <f>E77+E79</f>
        <v>-778916.5</v>
      </c>
      <c r="F82" s="119"/>
      <c r="G82" s="180"/>
      <c r="H82" s="13"/>
      <c r="I82" s="13"/>
      <c r="J82" s="13"/>
      <c r="K82" s="13"/>
      <c r="L82" s="13"/>
      <c r="M82" s="13"/>
      <c r="N82" s="13"/>
      <c r="O82" s="13"/>
      <c r="P82" s="13"/>
      <c r="Q82" s="13"/>
      <c r="R82" s="13"/>
      <c r="S82" s="13"/>
      <c r="T82" s="13"/>
      <c r="U82" s="13"/>
      <c r="V82" s="13"/>
      <c r="W82" s="13"/>
      <c r="X82" s="13"/>
      <c r="Y82" s="13"/>
      <c r="Z82" s="13"/>
    </row>
    <row r="83" spans="1:26" ht="15.75" customHeight="1" x14ac:dyDescent="0.25">
      <c r="A83" s="135"/>
      <c r="B83" s="16"/>
      <c r="C83" s="16"/>
      <c r="D83" s="16"/>
      <c r="E83" s="109"/>
      <c r="F83" s="119"/>
      <c r="G83" s="180"/>
      <c r="H83" s="13"/>
      <c r="I83" s="13"/>
      <c r="J83" s="13"/>
      <c r="K83" s="13"/>
      <c r="L83" s="13"/>
      <c r="M83" s="13"/>
      <c r="N83" s="13"/>
      <c r="O83" s="13"/>
      <c r="P83" s="13"/>
      <c r="Q83" s="13"/>
      <c r="R83" s="13"/>
      <c r="S83" s="13"/>
      <c r="T83" s="13"/>
      <c r="U83" s="13"/>
      <c r="V83" s="13"/>
      <c r="W83" s="13"/>
      <c r="X83" s="13"/>
      <c r="Y83" s="13"/>
      <c r="Z83" s="13"/>
    </row>
    <row r="84" spans="1:26" ht="15.75" customHeight="1" x14ac:dyDescent="0.25">
      <c r="A84" s="135" t="s">
        <v>168</v>
      </c>
      <c r="B84" s="16"/>
      <c r="C84" s="16"/>
      <c r="D84" s="16"/>
      <c r="E84" s="77">
        <v>0</v>
      </c>
      <c r="F84" s="119"/>
      <c r="G84" s="180"/>
      <c r="H84" s="13"/>
      <c r="I84" s="13"/>
      <c r="J84" s="13"/>
      <c r="K84" s="13"/>
      <c r="L84" s="13"/>
      <c r="M84" s="13"/>
      <c r="N84" s="13"/>
      <c r="O84" s="13"/>
      <c r="P84" s="13"/>
      <c r="Q84" s="13"/>
      <c r="R84" s="13"/>
      <c r="S84" s="13"/>
      <c r="T84" s="13"/>
      <c r="U84" s="13"/>
      <c r="V84" s="13"/>
      <c r="W84" s="13"/>
      <c r="X84" s="13"/>
      <c r="Y84" s="13"/>
      <c r="Z84" s="13"/>
    </row>
    <row r="85" spans="1:26" ht="15.75" customHeight="1" x14ac:dyDescent="0.25">
      <c r="A85" s="135"/>
      <c r="B85" s="16"/>
      <c r="C85" s="16"/>
      <c r="D85" s="16"/>
      <c r="E85" s="77"/>
      <c r="F85" s="119"/>
      <c r="G85" s="180"/>
      <c r="H85" s="13"/>
      <c r="I85" s="13"/>
      <c r="J85" s="13"/>
      <c r="K85" s="13"/>
      <c r="L85" s="13"/>
      <c r="M85" s="13"/>
      <c r="N85" s="13"/>
      <c r="O85" s="13"/>
      <c r="P85" s="13"/>
      <c r="Q85" s="13"/>
      <c r="R85" s="13"/>
      <c r="S85" s="13"/>
      <c r="T85" s="13"/>
      <c r="U85" s="13"/>
      <c r="V85" s="13"/>
      <c r="W85" s="13"/>
      <c r="X85" s="13"/>
      <c r="Y85" s="13"/>
      <c r="Z85" s="13"/>
    </row>
    <row r="86" spans="1:26" ht="20.5" x14ac:dyDescent="0.25">
      <c r="A86" s="135" t="s">
        <v>169</v>
      </c>
      <c r="B86" s="16"/>
      <c r="C86" s="16"/>
      <c r="D86" s="16"/>
      <c r="E86" s="77">
        <f>E84+E82</f>
        <v>-778916.5</v>
      </c>
      <c r="F86" s="136" t="s">
        <v>286</v>
      </c>
      <c r="G86" s="183"/>
      <c r="H86" s="13"/>
      <c r="I86" s="13"/>
      <c r="J86" s="13"/>
      <c r="K86" s="13"/>
      <c r="L86" s="13"/>
      <c r="M86" s="13"/>
      <c r="N86" s="13"/>
      <c r="O86" s="13"/>
      <c r="P86" s="13"/>
      <c r="Q86" s="13"/>
      <c r="R86" s="13"/>
      <c r="S86" s="13"/>
      <c r="T86" s="13"/>
      <c r="U86" s="13"/>
      <c r="V86" s="13"/>
      <c r="W86" s="13"/>
      <c r="X86" s="13"/>
      <c r="Y86" s="13"/>
      <c r="Z86" s="13"/>
    </row>
    <row r="87" spans="1:26" ht="15.75" customHeight="1" x14ac:dyDescent="0.25">
      <c r="A87" s="137" t="s">
        <v>228</v>
      </c>
      <c r="B87" s="16"/>
      <c r="C87" s="16"/>
      <c r="D87" s="16"/>
      <c r="E87" s="76">
        <f>B94</f>
        <v>49552.523999999998</v>
      </c>
      <c r="F87" s="138" t="s">
        <v>238</v>
      </c>
      <c r="G87" s="261"/>
      <c r="H87" s="13"/>
      <c r="I87" s="13"/>
      <c r="J87" s="13"/>
      <c r="K87" s="13"/>
      <c r="L87" s="13"/>
      <c r="M87" s="13"/>
      <c r="N87" s="13"/>
      <c r="O87" s="13"/>
      <c r="P87" s="13"/>
      <c r="Q87" s="13"/>
      <c r="R87" s="13"/>
      <c r="S87" s="13"/>
      <c r="T87" s="13"/>
      <c r="U87" s="13"/>
      <c r="V87" s="13"/>
      <c r="W87" s="13"/>
      <c r="X87" s="13"/>
      <c r="Y87" s="13"/>
      <c r="Z87" s="13"/>
    </row>
    <row r="88" spans="1:26" ht="20.5" x14ac:dyDescent="0.25">
      <c r="A88" s="137" t="s">
        <v>229</v>
      </c>
      <c r="B88" s="16"/>
      <c r="C88" s="16"/>
      <c r="D88" s="16"/>
      <c r="E88" s="76">
        <f>E86-E87</f>
        <v>-828469.02399999998</v>
      </c>
      <c r="F88" s="136" t="s">
        <v>286</v>
      </c>
      <c r="G88" s="183"/>
      <c r="H88" s="13"/>
      <c r="I88" s="13"/>
      <c r="J88" s="13"/>
      <c r="K88" s="13"/>
      <c r="L88" s="13"/>
      <c r="M88" s="13"/>
      <c r="N88" s="13"/>
      <c r="O88" s="13"/>
      <c r="P88" s="13"/>
      <c r="Q88" s="13"/>
      <c r="R88" s="13"/>
      <c r="S88" s="13"/>
      <c r="T88" s="13"/>
      <c r="U88" s="13"/>
      <c r="V88" s="13"/>
      <c r="W88" s="13"/>
      <c r="X88" s="13"/>
      <c r="Y88" s="13"/>
      <c r="Z88" s="13"/>
    </row>
    <row r="89" spans="1:26" ht="18" customHeight="1" x14ac:dyDescent="0.25">
      <c r="A89" s="139" t="s">
        <v>230</v>
      </c>
      <c r="B89" s="140"/>
      <c r="C89" s="140"/>
      <c r="D89" s="140"/>
      <c r="E89" s="141">
        <f>E88/E75</f>
        <v>-1.0608932248198111</v>
      </c>
      <c r="F89" s="142"/>
      <c r="G89" s="262"/>
      <c r="H89" s="13"/>
      <c r="I89" s="13"/>
      <c r="J89" s="13"/>
      <c r="K89" s="13"/>
      <c r="L89" s="13"/>
      <c r="M89" s="13"/>
      <c r="N89" s="13"/>
      <c r="O89" s="13"/>
      <c r="P89" s="13"/>
      <c r="Q89" s="13"/>
      <c r="R89" s="13"/>
      <c r="S89" s="13"/>
      <c r="T89" s="13"/>
      <c r="U89" s="13"/>
      <c r="V89" s="13"/>
      <c r="W89" s="13"/>
      <c r="X89" s="13"/>
      <c r="Y89" s="13"/>
      <c r="Z89" s="13"/>
    </row>
    <row r="90" spans="1:26" ht="15.75" customHeight="1" x14ac:dyDescent="0.25">
      <c r="A90" s="143"/>
      <c r="B90" s="143"/>
      <c r="C90" s="143"/>
      <c r="D90" s="143"/>
      <c r="E90" s="143"/>
      <c r="F90" s="143"/>
      <c r="G90" s="148"/>
    </row>
    <row r="91" spans="1:26" ht="15.75" customHeight="1" x14ac:dyDescent="0.25">
      <c r="A91" s="263" t="s">
        <v>234</v>
      </c>
      <c r="B91" s="264">
        <v>0</v>
      </c>
      <c r="C91" s="143"/>
      <c r="D91" s="143"/>
      <c r="E91" s="143"/>
      <c r="F91" s="143"/>
      <c r="G91" s="148"/>
    </row>
    <row r="92" spans="1:26" ht="15.75" customHeight="1" x14ac:dyDescent="0.25">
      <c r="A92" s="265" t="s">
        <v>235</v>
      </c>
      <c r="B92" s="266">
        <v>49552.523999999998</v>
      </c>
      <c r="C92" s="143"/>
      <c r="D92" s="143"/>
      <c r="E92" s="143"/>
      <c r="F92" s="143"/>
      <c r="G92" s="148"/>
    </row>
    <row r="93" spans="1:26" ht="15.75" customHeight="1" x14ac:dyDescent="0.25">
      <c r="A93" s="265" t="s">
        <v>236</v>
      </c>
      <c r="B93" s="268">
        <v>0</v>
      </c>
      <c r="C93" s="143"/>
      <c r="D93" s="143"/>
      <c r="E93" s="143"/>
      <c r="F93" s="143"/>
      <c r="G93" s="148"/>
    </row>
    <row r="94" spans="1:26" ht="15.75" customHeight="1" x14ac:dyDescent="0.25">
      <c r="A94" s="267" t="s">
        <v>237</v>
      </c>
      <c r="B94" s="286">
        <v>49552.523999999998</v>
      </c>
      <c r="C94" s="143"/>
      <c r="D94" s="143"/>
      <c r="E94" s="143"/>
      <c r="F94" s="143"/>
      <c r="G94" s="148"/>
    </row>
    <row r="95" spans="1:26" ht="15.75" customHeight="1" x14ac:dyDescent="0.25">
      <c r="A95" s="143"/>
      <c r="B95" s="143"/>
      <c r="C95" s="143"/>
      <c r="D95" s="143"/>
      <c r="E95" s="143"/>
      <c r="F95" s="143"/>
      <c r="G95" s="148"/>
    </row>
    <row r="96" spans="1:26" ht="15.75" customHeight="1" thickBot="1" x14ac:dyDescent="0.3">
      <c r="A96" s="143"/>
      <c r="B96" s="143"/>
      <c r="C96" s="143"/>
      <c r="D96" s="143"/>
      <c r="E96" s="143"/>
      <c r="F96" s="143"/>
      <c r="G96" s="148"/>
    </row>
    <row r="97" spans="1:7" s="149" customFormat="1" ht="39" x14ac:dyDescent="0.3">
      <c r="A97" s="145" t="s">
        <v>294</v>
      </c>
      <c r="B97" s="146" t="s">
        <v>295</v>
      </c>
      <c r="C97" s="146" t="s">
        <v>296</v>
      </c>
      <c r="D97" s="147" t="s">
        <v>297</v>
      </c>
      <c r="E97" s="148"/>
      <c r="F97" s="148"/>
      <c r="G97" s="148"/>
    </row>
    <row r="98" spans="1:7" ht="15.75" customHeight="1" x14ac:dyDescent="0.25">
      <c r="A98" s="150" t="s">
        <v>292</v>
      </c>
      <c r="B98" s="151">
        <f>SUM(E49:E52)</f>
        <v>0</v>
      </c>
      <c r="C98" s="152"/>
      <c r="D98" s="153"/>
      <c r="E98" s="143"/>
      <c r="F98" s="143"/>
      <c r="G98" s="148"/>
    </row>
    <row r="99" spans="1:7" ht="39.75" customHeight="1" x14ac:dyDescent="0.25">
      <c r="A99" s="270" t="s">
        <v>335</v>
      </c>
      <c r="B99" s="154" t="str">
        <f>IFERROR(B98/(B28+B15+B9+B29),"N/A")</f>
        <v>N/A</v>
      </c>
      <c r="C99" s="155">
        <v>0.2</v>
      </c>
      <c r="D99" s="156" t="str">
        <f>IFERROR(B99-C99,"N/A")</f>
        <v>N/A</v>
      </c>
      <c r="E99" s="143"/>
      <c r="F99" s="143"/>
      <c r="G99" s="148"/>
    </row>
    <row r="100" spans="1:7" ht="15.75" customHeight="1" thickBot="1" x14ac:dyDescent="0.3">
      <c r="A100" s="157" t="s">
        <v>293</v>
      </c>
      <c r="B100" s="158" t="str">
        <f>IFERROR(B98/E6,"N/A")</f>
        <v>N/A</v>
      </c>
      <c r="C100" s="159">
        <v>1700</v>
      </c>
      <c r="D100" s="160" t="str">
        <f>IFERROR(B100-C100,"N/A")</f>
        <v>N/A</v>
      </c>
      <c r="E100" s="143"/>
      <c r="F100" s="143"/>
      <c r="G100" s="148"/>
    </row>
    <row r="101" spans="1:7" ht="15.75" customHeight="1" x14ac:dyDescent="0.25">
      <c r="A101" s="143"/>
      <c r="B101" s="143"/>
      <c r="C101" s="143"/>
      <c r="D101" s="143"/>
      <c r="E101" s="143"/>
      <c r="F101" s="143"/>
      <c r="G101" s="148"/>
    </row>
    <row r="102" spans="1:7" ht="67.5" customHeight="1" x14ac:dyDescent="0.25">
      <c r="A102" s="443" t="s">
        <v>336</v>
      </c>
      <c r="B102" s="443"/>
      <c r="C102" s="443"/>
      <c r="D102" s="443"/>
      <c r="E102" s="143"/>
      <c r="F102" s="143"/>
      <c r="G102" s="148"/>
    </row>
    <row r="103" spans="1:7" ht="15.75" customHeight="1" x14ac:dyDescent="0.25">
      <c r="A103" s="143"/>
      <c r="B103" s="143"/>
      <c r="C103" s="143"/>
      <c r="D103" s="143"/>
      <c r="E103" s="143"/>
      <c r="F103" s="143"/>
      <c r="G103" s="148"/>
    </row>
    <row r="104" spans="1:7" ht="15.75" customHeight="1" x14ac:dyDescent="0.25">
      <c r="A104" s="143"/>
      <c r="B104" s="143"/>
      <c r="C104" s="143"/>
      <c r="D104" s="143"/>
      <c r="E104" s="143"/>
      <c r="F104" s="143"/>
      <c r="G104" s="148"/>
    </row>
    <row r="105" spans="1:7" ht="15.75" customHeight="1" x14ac:dyDescent="0.25">
      <c r="A105" s="143"/>
      <c r="B105" s="143"/>
      <c r="C105" s="143"/>
      <c r="D105" s="143"/>
      <c r="E105" s="143"/>
      <c r="F105" s="143"/>
      <c r="G105" s="148"/>
    </row>
    <row r="106" spans="1:7" ht="15.75" customHeight="1" x14ac:dyDescent="0.25">
      <c r="A106" s="143"/>
      <c r="B106" s="143"/>
      <c r="C106" s="143"/>
      <c r="D106" s="143"/>
      <c r="E106" s="143"/>
      <c r="F106" s="143"/>
      <c r="G106" s="148"/>
    </row>
    <row r="107" spans="1:7" ht="15.75" customHeight="1" x14ac:dyDescent="0.25">
      <c r="A107" s="143"/>
      <c r="B107" s="143"/>
      <c r="C107" s="143"/>
      <c r="D107" s="143"/>
      <c r="E107" s="143"/>
      <c r="F107" s="143"/>
      <c r="G107" s="148"/>
    </row>
    <row r="108" spans="1:7" ht="15.75" customHeight="1" x14ac:dyDescent="0.25">
      <c r="A108" s="143"/>
      <c r="B108" s="143"/>
      <c r="C108" s="143"/>
      <c r="D108" s="143"/>
      <c r="E108" s="143"/>
      <c r="F108" s="143"/>
      <c r="G108" s="148"/>
    </row>
    <row r="109" spans="1:7" ht="15.75" customHeight="1" x14ac:dyDescent="0.25">
      <c r="A109" s="143"/>
      <c r="B109" s="143"/>
      <c r="C109" s="143"/>
      <c r="D109" s="143"/>
      <c r="E109" s="143"/>
      <c r="F109" s="143"/>
      <c r="G109" s="148"/>
    </row>
    <row r="110" spans="1:7" ht="15.75" customHeight="1" x14ac:dyDescent="0.25">
      <c r="A110" s="143"/>
      <c r="B110" s="143"/>
      <c r="C110" s="143"/>
      <c r="D110" s="143"/>
      <c r="E110" s="143"/>
      <c r="F110" s="143"/>
      <c r="G110" s="148"/>
    </row>
    <row r="111" spans="1:7" ht="15.75" customHeight="1" x14ac:dyDescent="0.25">
      <c r="A111" s="143"/>
      <c r="B111" s="143"/>
      <c r="C111" s="143"/>
      <c r="D111" s="143"/>
      <c r="E111" s="143"/>
      <c r="F111" s="143"/>
      <c r="G111" s="148"/>
    </row>
    <row r="112" spans="1:7" ht="15.75" customHeight="1" x14ac:dyDescent="0.25">
      <c r="A112" s="143"/>
      <c r="B112" s="143"/>
      <c r="C112" s="143"/>
      <c r="D112" s="143"/>
      <c r="E112" s="143"/>
      <c r="F112" s="143"/>
      <c r="G112" s="148"/>
    </row>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2">
    <mergeCell ref="B3:E3"/>
    <mergeCell ref="A102:D102"/>
  </mergeCells>
  <conditionalFormatting sqref="D99:D100">
    <cfRule type="cellIs" dxfId="3" priority="2" operator="greaterThan">
      <formula>0</formula>
    </cfRule>
  </conditionalFormatting>
  <conditionalFormatting sqref="E89">
    <cfRule type="colorScale" priority="1">
      <colorScale>
        <cfvo type="percent" val="2.99"/>
        <cfvo type="percent" val="5"/>
        <cfvo type="percent" val="10"/>
        <color rgb="FFF8696B"/>
        <color rgb="FFFFEB84"/>
        <color rgb="FF63BE7B"/>
      </colorScale>
    </cfRule>
  </conditionalFormatting>
  <dataValidations count="1">
    <dataValidation type="custom" allowBlank="1" showErrorMessage="1" errorTitle="Negative Ending Fund Balance" error="Your ending fund balance is negative. This MUST be a positive number. Adjust your revenue and expenses to ensure your ending fund balance is positive. " sqref="E86" xr:uid="{4FB16A5D-E6AF-4493-AB33-202A967BF005}">
      <formula1>"&gt;0"</formula1>
    </dataValidation>
  </dataValidations>
  <printOptions horizontalCentered="1"/>
  <pageMargins left="0.25" right="0.25" top="0.45" bottom="0.62013888888888902" header="0.51180555555555496" footer="0.51180555555555496"/>
  <pageSetup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38"/>
  <sheetViews>
    <sheetView workbookViewId="0">
      <selection activeCell="B3" sqref="B3:E3"/>
    </sheetView>
  </sheetViews>
  <sheetFormatPr defaultColWidth="8.81640625" defaultRowHeight="12.5" x14ac:dyDescent="0.25"/>
  <cols>
    <col min="1" max="1" width="39.453125" style="12" customWidth="1"/>
    <col min="2" max="5" width="15.81640625" style="12" customWidth="1"/>
    <col min="6" max="7" width="47.1796875" style="12" customWidth="1"/>
    <col min="8" max="8" width="11.453125" style="12" customWidth="1"/>
    <col min="9" max="9" width="25.81640625" style="12" customWidth="1"/>
    <col min="10" max="13" width="11.453125" style="12" customWidth="1"/>
    <col min="14" max="26" width="8.81640625" style="12" customWidth="1"/>
    <col min="27" max="1025" width="14.453125" style="12" customWidth="1"/>
    <col min="1026" max="16384" width="8.81640625" style="12"/>
  </cols>
  <sheetData>
    <row r="1" spans="1:26" ht="30" customHeight="1" x14ac:dyDescent="0.4">
      <c r="A1" s="104" t="str">
        <f>'3-Assumptions'!A1</f>
        <v>SCHOOL NAME</v>
      </c>
      <c r="B1" s="105"/>
      <c r="C1" s="105"/>
      <c r="D1" s="105"/>
      <c r="E1" s="106"/>
      <c r="F1" s="107"/>
      <c r="G1" s="107"/>
      <c r="H1" s="13"/>
      <c r="I1" s="253" t="s">
        <v>332</v>
      </c>
      <c r="J1" s="13"/>
      <c r="K1" s="13"/>
      <c r="L1" s="13"/>
      <c r="M1" s="13"/>
      <c r="N1" s="13"/>
      <c r="O1" s="13"/>
      <c r="P1" s="13"/>
      <c r="Q1" s="13"/>
      <c r="R1" s="13"/>
      <c r="S1" s="13"/>
      <c r="T1" s="13"/>
      <c r="U1" s="13"/>
      <c r="V1" s="13"/>
      <c r="W1" s="13"/>
      <c r="X1" s="13"/>
      <c r="Y1" s="13"/>
      <c r="Z1" s="13"/>
    </row>
    <row r="2" spans="1:26" ht="32.25" customHeight="1" x14ac:dyDescent="0.4">
      <c r="A2" s="108" t="str">
        <f>B3</f>
        <v>FY 2026-27</v>
      </c>
      <c r="B2" s="16"/>
      <c r="C2" s="16"/>
      <c r="D2" s="16"/>
      <c r="E2" s="109"/>
      <c r="F2" s="110"/>
      <c r="G2" s="110"/>
      <c r="H2" s="13"/>
      <c r="I2" s="254" t="s">
        <v>333</v>
      </c>
      <c r="J2" s="13"/>
      <c r="K2" s="13"/>
      <c r="L2" s="13"/>
      <c r="M2" s="13"/>
      <c r="N2" s="13"/>
      <c r="O2" s="13"/>
      <c r="P2" s="13"/>
      <c r="Q2" s="13"/>
      <c r="R2" s="13"/>
      <c r="S2" s="13"/>
      <c r="T2" s="13"/>
      <c r="U2" s="13"/>
      <c r="V2" s="13"/>
      <c r="W2" s="13"/>
      <c r="X2" s="13"/>
      <c r="Y2" s="13"/>
      <c r="Z2" s="13"/>
    </row>
    <row r="3" spans="1:26" ht="29.25" customHeight="1" x14ac:dyDescent="0.3">
      <c r="A3" s="111"/>
      <c r="B3" s="442" t="str">
        <f>'8-4 yr Budget-detail'!C4</f>
        <v>FY 2026-27</v>
      </c>
      <c r="C3" s="442"/>
      <c r="D3" s="442"/>
      <c r="E3" s="442"/>
      <c r="F3" s="257" t="s">
        <v>290</v>
      </c>
      <c r="G3" s="112" t="s">
        <v>291</v>
      </c>
      <c r="H3" s="71"/>
      <c r="I3" s="255" t="s">
        <v>334</v>
      </c>
      <c r="J3" s="71"/>
      <c r="K3" s="71"/>
      <c r="L3" s="71"/>
      <c r="M3" s="71"/>
      <c r="N3" s="71"/>
      <c r="O3" s="71"/>
      <c r="P3" s="71"/>
      <c r="Q3" s="71"/>
      <c r="R3" s="71"/>
      <c r="S3" s="71"/>
      <c r="T3" s="71"/>
      <c r="U3" s="71"/>
      <c r="V3" s="71"/>
      <c r="W3" s="71"/>
      <c r="X3" s="71"/>
      <c r="Y3" s="71"/>
      <c r="Z3" s="71"/>
    </row>
    <row r="4" spans="1:26" ht="32.25" customHeight="1" x14ac:dyDescent="0.3">
      <c r="A4" s="113"/>
      <c r="B4" s="271" t="s">
        <v>101</v>
      </c>
      <c r="C4" s="271" t="s">
        <v>325</v>
      </c>
      <c r="D4" s="271" t="s">
        <v>103</v>
      </c>
      <c r="E4" s="271" t="s">
        <v>100</v>
      </c>
      <c r="F4" s="281"/>
      <c r="G4" s="281"/>
      <c r="H4" s="71"/>
      <c r="I4" s="71"/>
      <c r="J4" s="71"/>
      <c r="K4" s="71"/>
      <c r="L4" s="71"/>
      <c r="M4" s="71"/>
      <c r="N4" s="71"/>
      <c r="O4" s="71"/>
      <c r="P4" s="71"/>
      <c r="Q4" s="71"/>
      <c r="R4" s="71"/>
      <c r="S4" s="71"/>
      <c r="T4" s="71"/>
      <c r="U4" s="71"/>
      <c r="V4" s="71"/>
      <c r="W4" s="71"/>
      <c r="X4" s="71"/>
      <c r="Y4" s="71"/>
      <c r="Z4" s="71"/>
    </row>
    <row r="5" spans="1:26" ht="12.75" customHeight="1" x14ac:dyDescent="0.3">
      <c r="A5" s="114" t="s">
        <v>104</v>
      </c>
      <c r="B5" s="269"/>
      <c r="C5" s="269"/>
      <c r="D5" s="269"/>
      <c r="E5" s="279">
        <f>'1-Enrollment Plan'!C21</f>
        <v>0</v>
      </c>
      <c r="F5" s="256"/>
      <c r="G5" s="256"/>
      <c r="H5" s="71"/>
      <c r="I5" s="71"/>
      <c r="J5" s="71"/>
      <c r="K5" s="71"/>
      <c r="L5" s="71"/>
      <c r="M5" s="71"/>
      <c r="N5" s="71"/>
      <c r="O5" s="71"/>
      <c r="P5" s="71"/>
      <c r="Q5" s="71"/>
      <c r="R5" s="71"/>
      <c r="S5" s="71"/>
      <c r="T5" s="71"/>
      <c r="U5" s="71"/>
      <c r="V5" s="71"/>
      <c r="W5" s="71"/>
      <c r="X5" s="71"/>
      <c r="Y5" s="71"/>
      <c r="Z5" s="71"/>
    </row>
    <row r="6" spans="1:26" ht="12.75" customHeight="1" x14ac:dyDescent="0.3">
      <c r="A6" s="114" t="s">
        <v>105</v>
      </c>
      <c r="B6" s="269"/>
      <c r="C6" s="269"/>
      <c r="D6" s="269"/>
      <c r="E6" s="280">
        <f>'1-Enrollment Plan'!C23</f>
        <v>0</v>
      </c>
      <c r="F6" s="256"/>
      <c r="G6" s="256"/>
      <c r="H6" s="71"/>
      <c r="I6" s="71"/>
      <c r="J6" s="71"/>
      <c r="K6" s="71"/>
      <c r="L6" s="71"/>
      <c r="M6" s="71"/>
      <c r="N6" s="71"/>
      <c r="O6" s="71"/>
      <c r="P6" s="71"/>
      <c r="Q6" s="71"/>
      <c r="R6" s="71"/>
      <c r="S6" s="71"/>
      <c r="T6" s="71"/>
      <c r="U6" s="71"/>
      <c r="V6" s="71"/>
      <c r="W6" s="71"/>
      <c r="X6" s="71"/>
      <c r="Y6" s="71"/>
      <c r="Z6" s="71"/>
    </row>
    <row r="7" spans="1:26" ht="12.75" customHeight="1" x14ac:dyDescent="0.3">
      <c r="A7" s="113" t="s">
        <v>34</v>
      </c>
      <c r="B7" s="269"/>
      <c r="C7" s="269"/>
      <c r="D7" s="269"/>
      <c r="E7" s="274"/>
      <c r="F7" s="282"/>
      <c r="G7" s="282"/>
      <c r="H7" s="71"/>
      <c r="I7" s="71"/>
      <c r="J7" s="71"/>
      <c r="K7" s="71"/>
      <c r="L7" s="71"/>
      <c r="M7" s="71"/>
      <c r="N7" s="71"/>
      <c r="O7" s="71"/>
      <c r="P7" s="71"/>
      <c r="Q7" s="71"/>
      <c r="R7" s="71"/>
      <c r="S7" s="71"/>
      <c r="T7" s="71"/>
      <c r="U7" s="71"/>
      <c r="V7" s="71"/>
      <c r="W7" s="71"/>
      <c r="X7" s="71"/>
      <c r="Y7" s="71"/>
      <c r="Z7" s="71"/>
    </row>
    <row r="8" spans="1:26" ht="25.5" customHeight="1" x14ac:dyDescent="0.25">
      <c r="A8" s="117" t="s">
        <v>106</v>
      </c>
      <c r="B8" s="289"/>
      <c r="C8" s="241"/>
      <c r="D8" s="241"/>
      <c r="E8" s="115">
        <f t="shared" ref="E8:E29" si="0">SUM(B8:D8)</f>
        <v>0</v>
      </c>
      <c r="F8" s="116" t="s">
        <v>289</v>
      </c>
      <c r="G8" s="179"/>
      <c r="H8" s="13"/>
      <c r="I8" s="13"/>
      <c r="J8" s="13"/>
      <c r="K8" s="13"/>
      <c r="L8" s="13"/>
      <c r="M8" s="13"/>
      <c r="N8" s="13"/>
      <c r="O8" s="13"/>
      <c r="P8" s="13"/>
      <c r="Q8" s="13"/>
      <c r="R8" s="13"/>
      <c r="S8" s="13"/>
      <c r="T8" s="13"/>
      <c r="U8" s="13"/>
      <c r="V8" s="13"/>
      <c r="W8" s="13"/>
      <c r="X8" s="13"/>
      <c r="Y8" s="13"/>
      <c r="Z8" s="13"/>
    </row>
    <row r="9" spans="1:26" ht="12.75" customHeight="1" x14ac:dyDescent="0.25">
      <c r="A9" s="117" t="s">
        <v>107</v>
      </c>
      <c r="B9" s="289"/>
      <c r="C9" s="241"/>
      <c r="D9" s="241"/>
      <c r="E9" s="115">
        <f t="shared" si="0"/>
        <v>0</v>
      </c>
      <c r="F9" s="119"/>
      <c r="G9" s="180"/>
      <c r="H9" s="13"/>
      <c r="I9" s="13"/>
      <c r="J9" s="13"/>
      <c r="K9" s="13"/>
      <c r="L9" s="13"/>
      <c r="M9" s="13"/>
      <c r="N9" s="13"/>
      <c r="O9" s="13"/>
      <c r="P9" s="13"/>
      <c r="Q9" s="13"/>
      <c r="R9" s="13"/>
      <c r="S9" s="13"/>
      <c r="T9" s="13"/>
      <c r="U9" s="13"/>
      <c r="V9" s="13"/>
      <c r="W9" s="13"/>
      <c r="X9" s="13"/>
      <c r="Y9" s="13"/>
      <c r="Z9" s="13"/>
    </row>
    <row r="10" spans="1:26" ht="12.75" customHeight="1" x14ac:dyDescent="0.25">
      <c r="A10" s="117" t="s">
        <v>108</v>
      </c>
      <c r="B10" s="289"/>
      <c r="C10" s="241"/>
      <c r="D10" s="241"/>
      <c r="E10" s="115">
        <f t="shared" si="0"/>
        <v>0</v>
      </c>
      <c r="F10" s="119"/>
      <c r="G10" s="180"/>
      <c r="H10" s="13"/>
      <c r="I10" s="13"/>
      <c r="J10" s="13"/>
      <c r="K10" s="13"/>
      <c r="L10" s="13"/>
      <c r="M10" s="13"/>
      <c r="N10" s="13"/>
      <c r="O10" s="13"/>
      <c r="P10" s="13"/>
      <c r="Q10" s="13"/>
      <c r="R10" s="13"/>
      <c r="S10" s="13"/>
      <c r="T10" s="13"/>
      <c r="U10" s="13"/>
      <c r="V10" s="13"/>
      <c r="W10" s="13"/>
      <c r="X10" s="13"/>
      <c r="Y10" s="13"/>
      <c r="Z10" s="13"/>
    </row>
    <row r="11" spans="1:26" ht="12.75" customHeight="1" x14ac:dyDescent="0.25">
      <c r="A11" s="117" t="s">
        <v>109</v>
      </c>
      <c r="B11" s="289"/>
      <c r="C11" s="241"/>
      <c r="D11" s="241"/>
      <c r="E11" s="115">
        <f t="shared" si="0"/>
        <v>0</v>
      </c>
      <c r="F11" s="119"/>
      <c r="G11" s="180"/>
      <c r="H11" s="13"/>
      <c r="I11" s="13"/>
      <c r="J11" s="13"/>
      <c r="K11" s="13"/>
      <c r="L11" s="13"/>
      <c r="M11" s="13"/>
      <c r="N11" s="13"/>
      <c r="O11" s="13"/>
      <c r="P11" s="13"/>
      <c r="Q11" s="13"/>
      <c r="R11" s="13"/>
      <c r="S11" s="13"/>
      <c r="T11" s="13"/>
      <c r="U11" s="13"/>
      <c r="V11" s="13"/>
      <c r="W11" s="13"/>
      <c r="X11" s="13"/>
      <c r="Y11" s="13"/>
      <c r="Z11" s="13"/>
    </row>
    <row r="12" spans="1:26" ht="12.75" customHeight="1" x14ac:dyDescent="0.25">
      <c r="A12" s="117" t="s">
        <v>110</v>
      </c>
      <c r="B12" s="292"/>
      <c r="C12" s="241"/>
      <c r="D12" s="241"/>
      <c r="E12" s="115">
        <f t="shared" si="0"/>
        <v>0</v>
      </c>
      <c r="F12" s="119"/>
      <c r="G12" s="180"/>
      <c r="H12" s="13"/>
      <c r="I12" s="13"/>
      <c r="J12" s="13"/>
      <c r="K12" s="13"/>
      <c r="L12" s="13"/>
      <c r="M12" s="13"/>
      <c r="N12" s="13"/>
      <c r="O12" s="13"/>
      <c r="P12" s="13"/>
      <c r="Q12" s="13"/>
      <c r="R12" s="13"/>
      <c r="S12" s="13"/>
      <c r="T12" s="13"/>
      <c r="U12" s="13"/>
      <c r="V12" s="13"/>
      <c r="W12" s="13"/>
      <c r="X12" s="13"/>
      <c r="Y12" s="13"/>
      <c r="Z12" s="13"/>
    </row>
    <row r="13" spans="1:26" ht="12.75" customHeight="1" x14ac:dyDescent="0.25">
      <c r="A13" s="117" t="s">
        <v>111</v>
      </c>
      <c r="B13" s="292"/>
      <c r="C13" s="241"/>
      <c r="D13" s="241"/>
      <c r="E13" s="115">
        <f t="shared" si="0"/>
        <v>0</v>
      </c>
      <c r="F13" s="119"/>
      <c r="G13" s="180"/>
      <c r="H13" s="13"/>
      <c r="I13" s="13"/>
      <c r="J13" s="13"/>
      <c r="K13" s="13"/>
      <c r="L13" s="13"/>
      <c r="M13" s="13"/>
      <c r="N13" s="13"/>
      <c r="O13" s="13"/>
      <c r="P13" s="13"/>
      <c r="Q13" s="13"/>
      <c r="R13" s="13"/>
      <c r="S13" s="13"/>
      <c r="T13" s="13"/>
      <c r="U13" s="13"/>
      <c r="V13" s="13"/>
      <c r="W13" s="13"/>
      <c r="X13" s="13"/>
      <c r="Y13" s="13"/>
      <c r="Z13" s="13"/>
    </row>
    <row r="14" spans="1:26" ht="12.75" customHeight="1" x14ac:dyDescent="0.25">
      <c r="A14" s="120" t="s">
        <v>112</v>
      </c>
      <c r="B14" s="289"/>
      <c r="C14" s="241"/>
      <c r="D14" s="241"/>
      <c r="E14" s="115">
        <f t="shared" si="0"/>
        <v>0</v>
      </c>
      <c r="F14" s="121" t="s">
        <v>287</v>
      </c>
      <c r="G14" s="180"/>
      <c r="H14" s="13"/>
      <c r="I14" s="13"/>
      <c r="J14" s="13"/>
      <c r="K14" s="13"/>
      <c r="L14" s="13"/>
      <c r="M14" s="13"/>
      <c r="N14" s="13"/>
      <c r="O14" s="13"/>
      <c r="P14" s="13"/>
      <c r="Q14" s="13"/>
      <c r="R14" s="13"/>
      <c r="S14" s="13"/>
      <c r="T14" s="13"/>
      <c r="U14" s="13"/>
      <c r="V14" s="13"/>
      <c r="W14" s="13"/>
      <c r="X14" s="13"/>
      <c r="Y14" s="13"/>
      <c r="Z14" s="13"/>
    </row>
    <row r="15" spans="1:26" ht="12.75" customHeight="1" x14ac:dyDescent="0.25">
      <c r="A15" s="120" t="s">
        <v>113</v>
      </c>
      <c r="B15" s="118">
        <f>E6*'3-Assumptions'!C8</f>
        <v>0</v>
      </c>
      <c r="C15" s="241"/>
      <c r="D15" s="241"/>
      <c r="E15" s="115">
        <f t="shared" si="0"/>
        <v>0</v>
      </c>
      <c r="F15" s="119"/>
      <c r="G15" s="180"/>
      <c r="H15" s="13"/>
      <c r="I15" s="13"/>
      <c r="J15" s="13"/>
      <c r="K15" s="13"/>
      <c r="L15" s="13"/>
      <c r="M15" s="13"/>
      <c r="N15" s="13"/>
      <c r="O15" s="13"/>
      <c r="P15" s="13"/>
      <c r="Q15" s="13"/>
      <c r="R15" s="13"/>
      <c r="S15" s="13"/>
      <c r="T15" s="13"/>
      <c r="U15" s="13"/>
      <c r="V15" s="13"/>
      <c r="W15" s="13"/>
      <c r="X15" s="13"/>
      <c r="Y15" s="13"/>
      <c r="Z15" s="13"/>
    </row>
    <row r="16" spans="1:26" ht="12.75" customHeight="1" x14ac:dyDescent="0.25">
      <c r="A16" s="120" t="s">
        <v>114</v>
      </c>
      <c r="B16" s="118">
        <f>'3-Assumptions'!C9</f>
        <v>0</v>
      </c>
      <c r="C16" s="241"/>
      <c r="D16" s="241"/>
      <c r="E16" s="115">
        <f t="shared" si="0"/>
        <v>0</v>
      </c>
      <c r="F16" s="119"/>
      <c r="G16" s="180"/>
      <c r="H16" s="13"/>
      <c r="I16" s="13"/>
      <c r="J16" s="13"/>
      <c r="K16" s="13"/>
      <c r="L16" s="13"/>
      <c r="M16" s="13"/>
      <c r="N16" s="13"/>
      <c r="O16" s="13"/>
      <c r="P16" s="13"/>
      <c r="Q16" s="13"/>
      <c r="R16" s="13"/>
      <c r="S16" s="13"/>
      <c r="T16" s="13"/>
      <c r="U16" s="13"/>
      <c r="V16" s="13"/>
      <c r="W16" s="13"/>
      <c r="X16" s="13"/>
      <c r="Y16" s="13"/>
      <c r="Z16" s="13"/>
    </row>
    <row r="17" spans="1:26" ht="12.75" customHeight="1" x14ac:dyDescent="0.25">
      <c r="A17" s="117" t="s">
        <v>115</v>
      </c>
      <c r="B17" s="118">
        <f>'3-Assumptions'!C11</f>
        <v>0</v>
      </c>
      <c r="C17" s="241"/>
      <c r="D17" s="241"/>
      <c r="E17" s="115">
        <f t="shared" si="0"/>
        <v>0</v>
      </c>
      <c r="F17" s="119"/>
      <c r="G17" s="180"/>
      <c r="H17" s="13"/>
      <c r="I17" s="13"/>
      <c r="J17" s="13"/>
      <c r="K17" s="13"/>
      <c r="L17" s="13"/>
      <c r="M17" s="13"/>
      <c r="N17" s="13"/>
      <c r="O17" s="13"/>
      <c r="P17" s="13"/>
      <c r="Q17" s="13"/>
      <c r="R17" s="13"/>
      <c r="S17" s="13"/>
      <c r="T17" s="13"/>
      <c r="U17" s="13"/>
      <c r="V17" s="13"/>
      <c r="W17" s="13"/>
      <c r="X17" s="13"/>
      <c r="Y17" s="13"/>
      <c r="Z17" s="13"/>
    </row>
    <row r="18" spans="1:26" ht="12.75" customHeight="1" x14ac:dyDescent="0.25">
      <c r="A18" s="117" t="s">
        <v>53</v>
      </c>
      <c r="B18" s="118">
        <f>'3-Assumptions'!C13</f>
        <v>500</v>
      </c>
      <c r="C18" s="241"/>
      <c r="D18" s="241"/>
      <c r="E18" s="115">
        <f t="shared" si="0"/>
        <v>500</v>
      </c>
      <c r="F18" s="119"/>
      <c r="G18" s="180"/>
      <c r="H18" s="13"/>
      <c r="I18" s="13"/>
      <c r="J18" s="13"/>
      <c r="K18" s="13"/>
      <c r="L18" s="13"/>
      <c r="M18" s="13"/>
      <c r="N18" s="13"/>
      <c r="O18" s="13"/>
      <c r="P18" s="13"/>
      <c r="Q18" s="13"/>
      <c r="R18" s="13"/>
      <c r="S18" s="13"/>
      <c r="T18" s="13"/>
      <c r="U18" s="13"/>
      <c r="V18" s="13"/>
      <c r="W18" s="13"/>
      <c r="X18" s="13"/>
      <c r="Y18" s="13"/>
      <c r="Z18" s="13"/>
    </row>
    <row r="19" spans="1:26" ht="12.75" customHeight="1" x14ac:dyDescent="0.25">
      <c r="A19" s="117" t="s">
        <v>116</v>
      </c>
      <c r="B19" s="289"/>
      <c r="C19" s="241"/>
      <c r="D19" s="241"/>
      <c r="E19" s="115">
        <f t="shared" si="0"/>
        <v>0</v>
      </c>
      <c r="F19" s="119"/>
      <c r="G19" s="180"/>
      <c r="H19" s="13"/>
      <c r="I19" s="13"/>
      <c r="J19" s="13"/>
      <c r="K19" s="13"/>
      <c r="L19" s="13"/>
      <c r="M19" s="13"/>
      <c r="N19" s="13"/>
      <c r="O19" s="13"/>
      <c r="P19" s="13"/>
      <c r="Q19" s="13"/>
      <c r="R19" s="13"/>
      <c r="S19" s="13"/>
      <c r="T19" s="13"/>
      <c r="U19" s="13"/>
      <c r="V19" s="13"/>
      <c r="W19" s="13"/>
      <c r="X19" s="13"/>
      <c r="Y19" s="13"/>
      <c r="Z19" s="13"/>
    </row>
    <row r="20" spans="1:26" ht="12.75" customHeight="1" x14ac:dyDescent="0.25">
      <c r="A20" s="117" t="s">
        <v>56</v>
      </c>
      <c r="B20" s="118">
        <f>'3-Assumptions'!C15</f>
        <v>0</v>
      </c>
      <c r="C20" s="241"/>
      <c r="D20" s="241"/>
      <c r="E20" s="115">
        <f t="shared" si="0"/>
        <v>0</v>
      </c>
      <c r="F20" s="119"/>
      <c r="G20" s="180"/>
      <c r="H20" s="13"/>
      <c r="I20" s="13"/>
      <c r="J20" s="13"/>
      <c r="K20" s="13"/>
      <c r="L20" s="13"/>
      <c r="M20" s="13"/>
      <c r="N20" s="13"/>
      <c r="O20" s="13"/>
      <c r="P20" s="13"/>
      <c r="Q20" s="13"/>
      <c r="R20" s="13"/>
      <c r="S20" s="13"/>
      <c r="T20" s="13"/>
      <c r="U20" s="13"/>
      <c r="V20" s="13"/>
      <c r="W20" s="13"/>
      <c r="X20" s="13"/>
      <c r="Y20" s="13"/>
      <c r="Z20" s="13"/>
    </row>
    <row r="21" spans="1:26" ht="12.75" customHeight="1" x14ac:dyDescent="0.25">
      <c r="A21" s="117" t="s">
        <v>223</v>
      </c>
      <c r="B21" s="118">
        <f>'3-Assumptions'!C17</f>
        <v>0</v>
      </c>
      <c r="C21" s="241"/>
      <c r="D21" s="241"/>
      <c r="E21" s="115"/>
      <c r="F21" s="119"/>
      <c r="G21" s="180"/>
      <c r="H21" s="13"/>
      <c r="I21" s="13"/>
      <c r="J21" s="13"/>
      <c r="K21" s="13"/>
      <c r="L21" s="13"/>
      <c r="M21" s="13"/>
      <c r="N21" s="13"/>
      <c r="O21" s="13"/>
      <c r="P21" s="13"/>
      <c r="Q21" s="13"/>
      <c r="R21" s="13"/>
      <c r="S21" s="13"/>
      <c r="T21" s="13"/>
      <c r="U21" s="13"/>
      <c r="V21" s="13"/>
      <c r="W21" s="13"/>
      <c r="X21" s="13"/>
      <c r="Y21" s="13"/>
      <c r="Z21" s="13"/>
    </row>
    <row r="22" spans="1:26" ht="12.75" customHeight="1" x14ac:dyDescent="0.25">
      <c r="A22" s="117" t="s">
        <v>58</v>
      </c>
      <c r="B22" s="241"/>
      <c r="C22" s="118">
        <f>'3-Assumptions'!$C$18</f>
        <v>0</v>
      </c>
      <c r="D22" s="241"/>
      <c r="E22" s="115">
        <f t="shared" si="0"/>
        <v>0</v>
      </c>
      <c r="F22" s="119"/>
      <c r="G22" s="180"/>
      <c r="H22" s="13"/>
      <c r="I22" s="13"/>
      <c r="J22" s="13"/>
      <c r="K22" s="13"/>
      <c r="L22" s="13"/>
      <c r="M22" s="13"/>
      <c r="N22" s="13"/>
      <c r="O22" s="13"/>
      <c r="P22" s="13"/>
      <c r="Q22" s="13"/>
      <c r="R22" s="13"/>
      <c r="S22" s="13"/>
      <c r="T22" s="13"/>
      <c r="U22" s="13"/>
      <c r="V22" s="13"/>
      <c r="W22" s="13"/>
      <c r="X22" s="13"/>
      <c r="Y22" s="13"/>
      <c r="Z22" s="13"/>
    </row>
    <row r="23" spans="1:26" ht="12.75" customHeight="1" x14ac:dyDescent="0.25">
      <c r="A23" s="117" t="s">
        <v>117</v>
      </c>
      <c r="B23" s="241"/>
      <c r="C23" s="118">
        <f>'3-Assumptions'!$C$19</f>
        <v>0</v>
      </c>
      <c r="D23" s="241"/>
      <c r="E23" s="115">
        <f t="shared" si="0"/>
        <v>0</v>
      </c>
      <c r="F23" s="119"/>
      <c r="G23" s="180"/>
      <c r="H23" s="13"/>
      <c r="I23" s="13"/>
      <c r="J23" s="13"/>
      <c r="K23" s="13"/>
      <c r="L23" s="13"/>
      <c r="M23" s="13"/>
      <c r="N23" s="13"/>
      <c r="O23" s="13"/>
      <c r="P23" s="13"/>
      <c r="Q23" s="13"/>
      <c r="R23" s="13"/>
      <c r="S23" s="13"/>
      <c r="T23" s="13"/>
      <c r="U23" s="13"/>
      <c r="V23" s="13"/>
      <c r="W23" s="13"/>
      <c r="X23" s="13"/>
      <c r="Y23" s="13"/>
      <c r="Z23" s="13"/>
    </row>
    <row r="24" spans="1:26" ht="12.75" customHeight="1" x14ac:dyDescent="0.25">
      <c r="A24" s="162" t="s">
        <v>62</v>
      </c>
      <c r="B24" s="241"/>
      <c r="C24" s="118">
        <f>'3-Assumptions'!$C$20</f>
        <v>0</v>
      </c>
      <c r="D24" s="241"/>
      <c r="E24" s="115">
        <f t="shared" si="0"/>
        <v>0</v>
      </c>
      <c r="F24" s="119"/>
      <c r="G24" s="180"/>
      <c r="H24" s="13"/>
      <c r="I24" s="13"/>
      <c r="J24" s="13"/>
      <c r="K24" s="13"/>
      <c r="L24" s="13"/>
      <c r="M24" s="13"/>
      <c r="N24" s="13"/>
      <c r="O24" s="13"/>
      <c r="P24" s="13"/>
      <c r="Q24" s="13"/>
      <c r="R24" s="13"/>
      <c r="S24" s="13"/>
      <c r="T24" s="13"/>
      <c r="U24" s="13"/>
      <c r="V24" s="13"/>
      <c r="W24" s="13"/>
      <c r="X24" s="13"/>
      <c r="Y24" s="13"/>
      <c r="Z24" s="13"/>
    </row>
    <row r="25" spans="1:26" ht="12.75" customHeight="1" x14ac:dyDescent="0.25">
      <c r="A25" s="117" t="s">
        <v>219</v>
      </c>
      <c r="B25" s="241"/>
      <c r="C25" s="118">
        <f>'3-Assumptions'!$C21</f>
        <v>1500</v>
      </c>
      <c r="D25" s="241"/>
      <c r="E25" s="115">
        <f t="shared" si="0"/>
        <v>1500</v>
      </c>
      <c r="F25" s="119"/>
      <c r="G25" s="180"/>
      <c r="H25" s="13"/>
      <c r="I25" s="13"/>
      <c r="J25" s="13"/>
      <c r="K25" s="13"/>
      <c r="L25" s="13"/>
      <c r="M25" s="13"/>
      <c r="N25" s="13"/>
      <c r="O25" s="13"/>
      <c r="P25" s="13"/>
      <c r="Q25" s="13"/>
      <c r="R25" s="13"/>
      <c r="S25" s="13"/>
      <c r="T25" s="13"/>
      <c r="U25" s="13"/>
      <c r="V25" s="13"/>
      <c r="W25" s="13"/>
      <c r="X25" s="13"/>
      <c r="Y25" s="13"/>
      <c r="Z25" s="13"/>
    </row>
    <row r="26" spans="1:26" ht="12.75" customHeight="1" x14ac:dyDescent="0.25">
      <c r="A26" s="162" t="s">
        <v>118</v>
      </c>
      <c r="B26" s="241"/>
      <c r="C26" s="289"/>
      <c r="D26" s="241"/>
      <c r="E26" s="115">
        <f t="shared" si="0"/>
        <v>0</v>
      </c>
      <c r="F26" s="119"/>
      <c r="G26" s="180"/>
      <c r="H26" s="13"/>
      <c r="I26" s="13"/>
      <c r="J26" s="13"/>
      <c r="K26" s="13"/>
      <c r="L26" s="13"/>
      <c r="M26" s="13"/>
      <c r="N26" s="13"/>
      <c r="O26" s="13"/>
      <c r="P26" s="13"/>
      <c r="Q26" s="13"/>
      <c r="R26" s="13"/>
      <c r="S26" s="13"/>
      <c r="T26" s="13"/>
      <c r="U26" s="13"/>
      <c r="V26" s="13"/>
      <c r="W26" s="13"/>
      <c r="X26" s="13"/>
      <c r="Y26" s="13"/>
      <c r="Z26" s="13"/>
    </row>
    <row r="27" spans="1:26" ht="12.75" customHeight="1" x14ac:dyDescent="0.25">
      <c r="A27" s="162" t="s">
        <v>119</v>
      </c>
      <c r="B27" s="241"/>
      <c r="C27" s="241"/>
      <c r="D27" s="290">
        <f>'9-Support-CDE start-up grant'!C4</f>
        <v>0</v>
      </c>
      <c r="E27" s="115">
        <f t="shared" si="0"/>
        <v>0</v>
      </c>
      <c r="F27" s="122" t="s">
        <v>227</v>
      </c>
      <c r="G27" s="181"/>
      <c r="H27" s="13"/>
      <c r="I27" s="13"/>
      <c r="J27" s="13"/>
      <c r="K27" s="13"/>
      <c r="L27" s="13"/>
      <c r="M27" s="13"/>
      <c r="N27" s="13"/>
      <c r="O27" s="13"/>
      <c r="P27" s="13"/>
      <c r="Q27" s="13"/>
      <c r="R27" s="13"/>
      <c r="S27" s="13"/>
      <c r="T27" s="13"/>
      <c r="U27" s="13"/>
      <c r="V27" s="13"/>
      <c r="W27" s="13"/>
      <c r="X27" s="13"/>
      <c r="Y27" s="13"/>
      <c r="Z27" s="13"/>
    </row>
    <row r="28" spans="1:26" ht="12.75" customHeight="1" x14ac:dyDescent="0.25">
      <c r="A28" s="162" t="s">
        <v>38</v>
      </c>
      <c r="B28" s="118">
        <f>'3-Assumptions'!C5*E6</f>
        <v>0</v>
      </c>
      <c r="C28" s="241"/>
      <c r="D28" s="241"/>
      <c r="E28" s="115">
        <f t="shared" si="0"/>
        <v>0</v>
      </c>
      <c r="F28" s="119"/>
      <c r="G28" s="180"/>
      <c r="H28" s="13"/>
      <c r="I28" s="13"/>
      <c r="J28" s="13"/>
      <c r="K28" s="13"/>
      <c r="L28" s="13"/>
      <c r="M28" s="13"/>
      <c r="N28" s="13"/>
      <c r="O28" s="13"/>
      <c r="P28" s="13"/>
      <c r="Q28" s="13"/>
      <c r="R28" s="13"/>
      <c r="S28" s="13"/>
      <c r="T28" s="13"/>
      <c r="U28" s="13"/>
      <c r="V28" s="13"/>
      <c r="W28" s="13"/>
      <c r="X28" s="13"/>
      <c r="Y28" s="13"/>
      <c r="Z28" s="13"/>
    </row>
    <row r="29" spans="1:26" ht="12.75" customHeight="1" x14ac:dyDescent="0.25">
      <c r="A29" s="117" t="s">
        <v>120</v>
      </c>
      <c r="B29" s="123">
        <f>'3-Assumptions'!C6</f>
        <v>0</v>
      </c>
      <c r="C29" s="247"/>
      <c r="D29" s="247"/>
      <c r="E29" s="115">
        <f t="shared" si="0"/>
        <v>0</v>
      </c>
      <c r="F29" s="119"/>
      <c r="G29" s="180"/>
      <c r="H29" s="13"/>
      <c r="I29" s="13"/>
      <c r="J29" s="13"/>
      <c r="K29" s="13"/>
      <c r="L29" s="13"/>
      <c r="M29" s="13"/>
      <c r="N29" s="13"/>
      <c r="O29" s="13"/>
      <c r="P29" s="13"/>
      <c r="Q29" s="13"/>
      <c r="R29" s="13"/>
      <c r="S29" s="13"/>
      <c r="T29" s="13"/>
      <c r="U29" s="13"/>
      <c r="V29" s="13"/>
      <c r="W29" s="13"/>
      <c r="X29" s="13"/>
      <c r="Y29" s="13"/>
      <c r="Z29" s="13"/>
    </row>
    <row r="30" spans="1:26" ht="12.75" customHeight="1" x14ac:dyDescent="0.3">
      <c r="A30" s="124" t="s">
        <v>121</v>
      </c>
      <c r="B30" s="125">
        <f>SUM(B8:B29)</f>
        <v>500</v>
      </c>
      <c r="C30" s="125">
        <f>SUM(C8:C29)</f>
        <v>1500</v>
      </c>
      <c r="D30" s="125">
        <f>SUM(D8:D29)</f>
        <v>0</v>
      </c>
      <c r="E30" s="125">
        <f>SUM(E8:E29)</f>
        <v>2000</v>
      </c>
      <c r="F30" s="119"/>
      <c r="G30" s="180"/>
      <c r="H30" s="13"/>
      <c r="I30" s="13"/>
      <c r="J30" s="13"/>
      <c r="K30" s="13"/>
      <c r="L30" s="13"/>
      <c r="M30" s="13"/>
      <c r="N30" s="13"/>
      <c r="O30" s="13"/>
      <c r="P30" s="13"/>
      <c r="Q30" s="13"/>
      <c r="R30" s="13"/>
      <c r="S30" s="13"/>
      <c r="T30" s="13"/>
      <c r="U30" s="13"/>
      <c r="V30" s="13"/>
      <c r="W30" s="13"/>
      <c r="X30" s="13"/>
      <c r="Y30" s="13"/>
      <c r="Z30" s="13"/>
    </row>
    <row r="31" spans="1:26" ht="12.75" customHeight="1" x14ac:dyDescent="0.25">
      <c r="A31" s="126"/>
      <c r="B31" s="176"/>
      <c r="C31" s="176"/>
      <c r="D31" s="176"/>
      <c r="E31" s="177"/>
      <c r="F31" s="119"/>
      <c r="G31" s="180"/>
      <c r="H31" s="13"/>
      <c r="I31" s="13"/>
      <c r="J31" s="13"/>
      <c r="K31" s="13"/>
      <c r="L31" s="13"/>
      <c r="M31" s="13"/>
      <c r="N31" s="13"/>
      <c r="O31" s="13"/>
      <c r="P31" s="13"/>
      <c r="Q31" s="13"/>
      <c r="R31" s="13"/>
      <c r="S31" s="13"/>
      <c r="T31" s="13"/>
      <c r="U31" s="13"/>
      <c r="V31" s="13"/>
      <c r="W31" s="13"/>
      <c r="X31" s="13"/>
      <c r="Y31" s="13"/>
      <c r="Z31" s="13"/>
    </row>
    <row r="32" spans="1:26" ht="12.75" customHeight="1" x14ac:dyDescent="0.3">
      <c r="A32" s="128" t="s">
        <v>64</v>
      </c>
      <c r="B32" s="118">
        <v>0</v>
      </c>
      <c r="C32" s="118"/>
      <c r="D32" s="118">
        <v>0</v>
      </c>
      <c r="E32" s="115"/>
      <c r="F32" s="119"/>
      <c r="G32" s="180"/>
      <c r="H32" s="13"/>
      <c r="I32" s="13"/>
      <c r="J32" s="13"/>
      <c r="K32" s="13"/>
      <c r="L32" s="13"/>
      <c r="M32" s="13"/>
      <c r="N32" s="13"/>
      <c r="O32" s="13"/>
      <c r="P32" s="13"/>
      <c r="Q32" s="13"/>
      <c r="R32" s="13"/>
      <c r="S32" s="13"/>
      <c r="T32" s="13"/>
      <c r="U32" s="13"/>
      <c r="V32" s="13"/>
      <c r="W32" s="13"/>
      <c r="X32" s="13"/>
      <c r="Y32" s="13"/>
      <c r="Z32" s="13"/>
    </row>
    <row r="33" spans="1:26" ht="12.75" customHeight="1" x14ac:dyDescent="0.25">
      <c r="A33" s="117" t="s">
        <v>122</v>
      </c>
      <c r="B33" s="290">
        <f>'2-Staffing Plan'!C59-(C33+D33)</f>
        <v>590000</v>
      </c>
      <c r="C33" s="289"/>
      <c r="D33" s="289">
        <v>0</v>
      </c>
      <c r="E33" s="115">
        <f t="shared" ref="E33:E74" si="1">SUM(B33:D33)</f>
        <v>590000</v>
      </c>
      <c r="F33" s="119"/>
      <c r="G33" s="180"/>
      <c r="H33" s="13"/>
      <c r="I33" s="13"/>
      <c r="J33" s="13"/>
      <c r="K33" s="13"/>
      <c r="L33" s="13"/>
      <c r="M33" s="13"/>
      <c r="N33" s="13"/>
      <c r="O33" s="13"/>
      <c r="P33" s="13"/>
      <c r="Q33" s="13"/>
      <c r="R33" s="13"/>
      <c r="S33" s="13"/>
      <c r="T33" s="13"/>
      <c r="U33" s="13"/>
      <c r="V33" s="13"/>
      <c r="W33" s="13"/>
      <c r="X33" s="13"/>
      <c r="Y33" s="13"/>
      <c r="Z33" s="13"/>
    </row>
    <row r="34" spans="1:26" ht="12.75" customHeight="1" x14ac:dyDescent="0.25">
      <c r="A34" s="117" t="s">
        <v>123</v>
      </c>
      <c r="B34" s="290">
        <f>('3-Assumptions'!B38* '3-Assumptions'!B39)*('2-Staffing Plan'!C22)*1</f>
        <v>0</v>
      </c>
      <c r="C34" s="289"/>
      <c r="D34" s="289">
        <v>0</v>
      </c>
      <c r="E34" s="115">
        <f t="shared" si="1"/>
        <v>0</v>
      </c>
      <c r="F34" s="119"/>
      <c r="G34" s="180"/>
      <c r="H34" s="13"/>
      <c r="I34" s="13"/>
      <c r="J34" s="13"/>
      <c r="K34" s="13"/>
      <c r="L34" s="13"/>
      <c r="M34" s="13"/>
      <c r="N34" s="13"/>
      <c r="O34" s="13"/>
      <c r="P34" s="13"/>
      <c r="Q34" s="13"/>
      <c r="R34" s="13"/>
      <c r="S34" s="13"/>
      <c r="T34" s="13"/>
      <c r="U34" s="13"/>
      <c r="V34" s="13"/>
      <c r="W34" s="13"/>
      <c r="X34" s="13"/>
      <c r="Y34" s="13"/>
      <c r="Z34" s="13"/>
    </row>
    <row r="35" spans="1:26" ht="12.75" customHeight="1" x14ac:dyDescent="0.25">
      <c r="A35" s="117" t="s">
        <v>124</v>
      </c>
      <c r="B35" s="250">
        <f>((B33+B34)*1.45%)</f>
        <v>8555</v>
      </c>
      <c r="C35" s="250">
        <f t="shared" ref="C35:D35" si="2">((C33+C34)*1.45%)</f>
        <v>0</v>
      </c>
      <c r="D35" s="250">
        <f t="shared" si="2"/>
        <v>0</v>
      </c>
      <c r="E35" s="115">
        <f t="shared" si="1"/>
        <v>8555</v>
      </c>
      <c r="F35" s="119"/>
      <c r="G35" s="180"/>
      <c r="H35" s="13"/>
      <c r="I35" s="13"/>
      <c r="J35" s="13"/>
      <c r="K35" s="13"/>
      <c r="L35" s="13"/>
      <c r="M35" s="13"/>
      <c r="N35" s="13"/>
      <c r="O35" s="13"/>
      <c r="P35" s="13"/>
      <c r="Q35" s="13"/>
      <c r="R35" s="13"/>
      <c r="S35" s="13"/>
      <c r="T35" s="13"/>
      <c r="U35" s="13"/>
      <c r="V35" s="13"/>
      <c r="W35" s="13"/>
      <c r="X35" s="13"/>
      <c r="Y35" s="13"/>
      <c r="Z35" s="13"/>
    </row>
    <row r="36" spans="1:26" ht="12.75" customHeight="1" x14ac:dyDescent="0.25">
      <c r="A36" s="117" t="s">
        <v>125</v>
      </c>
      <c r="B36" s="290"/>
      <c r="C36" s="290"/>
      <c r="D36" s="290">
        <v>0</v>
      </c>
      <c r="E36" s="115">
        <f t="shared" si="1"/>
        <v>0</v>
      </c>
      <c r="F36" s="119"/>
      <c r="G36" s="180"/>
      <c r="H36" s="13"/>
      <c r="I36" s="13"/>
      <c r="J36" s="13"/>
      <c r="K36" s="13"/>
      <c r="L36" s="13"/>
      <c r="M36" s="13"/>
      <c r="N36" s="13"/>
      <c r="O36" s="13"/>
      <c r="P36" s="13"/>
      <c r="Q36" s="13"/>
      <c r="R36" s="13"/>
      <c r="S36" s="13"/>
      <c r="T36" s="13"/>
      <c r="U36" s="13"/>
      <c r="V36" s="13"/>
      <c r="W36" s="13"/>
      <c r="X36" s="13"/>
      <c r="Y36" s="13"/>
      <c r="Z36" s="13"/>
    </row>
    <row r="37" spans="1:26" ht="12.75" customHeight="1" x14ac:dyDescent="0.25">
      <c r="A37" s="117" t="s">
        <v>126</v>
      </c>
      <c r="B37" s="290">
        <f>((B33+B34)*'3-Assumptions'!$C30)</f>
        <v>123605</v>
      </c>
      <c r="C37" s="290">
        <f>((C33+C34)*'3-Assumptions'!$C30)</f>
        <v>0</v>
      </c>
      <c r="D37" s="290">
        <f>((D33+D34)*'3-Assumptions'!$C30)</f>
        <v>0</v>
      </c>
      <c r="E37" s="115">
        <f t="shared" si="1"/>
        <v>123605</v>
      </c>
      <c r="F37" s="119"/>
      <c r="G37" s="180"/>
      <c r="H37" s="13"/>
      <c r="I37" s="13"/>
      <c r="J37" s="13"/>
      <c r="K37" s="13"/>
      <c r="L37" s="13"/>
      <c r="M37" s="13"/>
      <c r="N37" s="13"/>
      <c r="O37" s="13"/>
      <c r="P37" s="13"/>
      <c r="Q37" s="13"/>
      <c r="R37" s="13"/>
      <c r="S37" s="13"/>
      <c r="T37" s="13"/>
      <c r="U37" s="13"/>
      <c r="V37" s="13"/>
      <c r="W37" s="13"/>
      <c r="X37" s="13"/>
      <c r="Y37" s="13"/>
      <c r="Z37" s="13"/>
    </row>
    <row r="38" spans="1:26" ht="12.75" customHeight="1" x14ac:dyDescent="0.25">
      <c r="A38" s="117" t="s">
        <v>127</v>
      </c>
      <c r="B38" s="290">
        <f>(('3-Assumptions'!B40*1.05*('2-Staffing Plan'!C64)))</f>
        <v>0</v>
      </c>
      <c r="C38" s="290"/>
      <c r="D38" s="290">
        <v>0</v>
      </c>
      <c r="E38" s="115">
        <f t="shared" si="1"/>
        <v>0</v>
      </c>
      <c r="F38" s="119" t="s">
        <v>10</v>
      </c>
      <c r="G38" s="180" t="s">
        <v>10</v>
      </c>
      <c r="H38" s="13"/>
      <c r="I38" s="13"/>
      <c r="J38" s="13"/>
      <c r="K38" s="13"/>
      <c r="L38" s="13"/>
      <c r="M38" s="13"/>
      <c r="N38" s="13"/>
      <c r="O38" s="13"/>
      <c r="P38" s="13"/>
      <c r="Q38" s="13"/>
      <c r="R38" s="13"/>
      <c r="S38" s="13"/>
      <c r="T38" s="13"/>
      <c r="U38" s="13"/>
      <c r="V38" s="13"/>
      <c r="W38" s="13"/>
      <c r="X38" s="13"/>
      <c r="Y38" s="13"/>
      <c r="Z38" s="13"/>
    </row>
    <row r="39" spans="1:26" ht="12.75" customHeight="1" x14ac:dyDescent="0.25">
      <c r="A39" s="117" t="s">
        <v>128</v>
      </c>
      <c r="B39" s="290">
        <f>'3-Assumptions'!B41*'2-Staffing Plan'!C64</f>
        <v>0</v>
      </c>
      <c r="C39" s="290"/>
      <c r="D39" s="290">
        <v>0</v>
      </c>
      <c r="E39" s="115">
        <f t="shared" si="1"/>
        <v>0</v>
      </c>
      <c r="F39" s="119" t="s">
        <v>10</v>
      </c>
      <c r="G39" s="180" t="s">
        <v>10</v>
      </c>
      <c r="H39" s="13"/>
      <c r="I39" s="13"/>
      <c r="J39" s="13"/>
      <c r="K39" s="13"/>
      <c r="L39" s="13"/>
      <c r="M39" s="13"/>
      <c r="N39" s="13"/>
      <c r="O39" s="13"/>
      <c r="P39" s="13"/>
      <c r="Q39" s="13"/>
      <c r="R39" s="13"/>
      <c r="S39" s="13"/>
      <c r="T39" s="13"/>
      <c r="U39" s="13"/>
      <c r="V39" s="13"/>
      <c r="W39" s="13"/>
      <c r="X39" s="13"/>
      <c r="Y39" s="13"/>
      <c r="Z39" s="13"/>
    </row>
    <row r="40" spans="1:26" ht="12.75" customHeight="1" x14ac:dyDescent="0.25">
      <c r="A40" s="120" t="s">
        <v>129</v>
      </c>
      <c r="B40" s="290">
        <f>'3-Assumptions'!$B$42*'2-Staffing Plan'!C64</f>
        <v>0</v>
      </c>
      <c r="C40" s="290"/>
      <c r="D40" s="290">
        <v>0</v>
      </c>
      <c r="E40" s="115">
        <f t="shared" si="1"/>
        <v>0</v>
      </c>
      <c r="F40" s="119"/>
      <c r="G40" s="180"/>
      <c r="H40" s="13"/>
      <c r="I40" s="13"/>
      <c r="J40" s="13"/>
      <c r="K40" s="13"/>
      <c r="L40" s="13"/>
      <c r="M40" s="13"/>
      <c r="N40" s="13"/>
      <c r="O40" s="13"/>
      <c r="P40" s="13"/>
      <c r="Q40" s="13"/>
      <c r="R40" s="13"/>
      <c r="S40" s="13"/>
      <c r="T40" s="13"/>
      <c r="U40" s="13"/>
      <c r="V40" s="13"/>
      <c r="W40" s="13"/>
      <c r="X40" s="13"/>
      <c r="Y40" s="13"/>
      <c r="Z40" s="13"/>
    </row>
    <row r="41" spans="1:26" ht="12.75" customHeight="1" x14ac:dyDescent="0.25">
      <c r="A41" s="117" t="s">
        <v>130</v>
      </c>
      <c r="B41" s="291">
        <v>0</v>
      </c>
      <c r="C41" s="289"/>
      <c r="D41" s="289">
        <v>0</v>
      </c>
      <c r="E41" s="115">
        <f t="shared" si="1"/>
        <v>0</v>
      </c>
      <c r="F41" s="119"/>
      <c r="G41" s="180"/>
      <c r="H41" s="13"/>
      <c r="I41" s="13"/>
      <c r="J41" s="13"/>
      <c r="K41" s="13"/>
      <c r="L41" s="13"/>
      <c r="M41" s="13"/>
      <c r="N41" s="13"/>
      <c r="O41" s="13"/>
      <c r="P41" s="13"/>
      <c r="Q41" s="13"/>
      <c r="R41" s="13"/>
      <c r="S41" s="13"/>
      <c r="T41" s="13"/>
      <c r="U41" s="13"/>
      <c r="V41" s="13"/>
      <c r="W41" s="13"/>
      <c r="X41" s="13"/>
      <c r="Y41" s="13"/>
      <c r="Z41" s="13"/>
    </row>
    <row r="42" spans="1:26" ht="12.75" customHeight="1" x14ac:dyDescent="0.25">
      <c r="A42" s="120" t="s">
        <v>131</v>
      </c>
      <c r="B42" s="291">
        <f>('3-Assumptions'!$B$44*'2-Staffing Plan'!C64)</f>
        <v>0</v>
      </c>
      <c r="C42" s="289"/>
      <c r="D42" s="289">
        <v>0</v>
      </c>
      <c r="E42" s="115">
        <f t="shared" si="1"/>
        <v>0</v>
      </c>
      <c r="F42" s="119"/>
      <c r="G42" s="180"/>
      <c r="H42" s="13"/>
      <c r="I42" s="13"/>
      <c r="J42" s="13"/>
      <c r="K42" s="13"/>
      <c r="L42" s="13"/>
      <c r="M42" s="13"/>
      <c r="N42" s="13"/>
      <c r="O42" s="13"/>
      <c r="P42" s="13"/>
      <c r="Q42" s="13"/>
      <c r="R42" s="13"/>
      <c r="S42" s="13"/>
      <c r="T42" s="13"/>
      <c r="U42" s="13"/>
      <c r="V42" s="13"/>
      <c r="W42" s="13"/>
      <c r="X42" s="13"/>
      <c r="Y42" s="13"/>
      <c r="Z42" s="13"/>
    </row>
    <row r="43" spans="1:26" ht="12.75" customHeight="1" x14ac:dyDescent="0.25">
      <c r="A43" s="120" t="s">
        <v>132</v>
      </c>
      <c r="B43" s="291">
        <v>0</v>
      </c>
      <c r="C43" s="289"/>
      <c r="D43" s="289">
        <v>0</v>
      </c>
      <c r="E43" s="115">
        <f t="shared" si="1"/>
        <v>0</v>
      </c>
      <c r="F43" s="119"/>
      <c r="G43" s="180"/>
      <c r="H43" s="13"/>
      <c r="I43" s="13"/>
      <c r="J43" s="13"/>
      <c r="K43" s="13"/>
      <c r="L43" s="13"/>
      <c r="M43" s="13"/>
      <c r="N43" s="13"/>
      <c r="O43" s="13"/>
      <c r="P43" s="13"/>
      <c r="Q43" s="13"/>
      <c r="R43" s="13"/>
      <c r="S43" s="13"/>
      <c r="T43" s="13"/>
      <c r="U43" s="13"/>
      <c r="V43" s="13"/>
      <c r="W43" s="13"/>
      <c r="X43" s="13"/>
      <c r="Y43" s="13"/>
      <c r="Z43" s="13"/>
    </row>
    <row r="44" spans="1:26" ht="12.75" customHeight="1" x14ac:dyDescent="0.25">
      <c r="A44" s="117" t="s">
        <v>133</v>
      </c>
      <c r="B44" s="291">
        <f>E5*'3-Assumptions'!$B$45</f>
        <v>0</v>
      </c>
      <c r="C44" s="289"/>
      <c r="D44" s="289">
        <v>0</v>
      </c>
      <c r="E44" s="115">
        <f t="shared" si="1"/>
        <v>0</v>
      </c>
      <c r="F44" s="119"/>
      <c r="G44" s="180"/>
      <c r="H44" s="13"/>
      <c r="I44" s="13"/>
      <c r="J44" s="13"/>
      <c r="K44" s="13"/>
      <c r="L44" s="13"/>
      <c r="M44" s="13" t="s">
        <v>170</v>
      </c>
      <c r="N44" s="13"/>
      <c r="O44" s="13"/>
      <c r="P44" s="13"/>
      <c r="Q44" s="13"/>
      <c r="R44" s="13"/>
      <c r="S44" s="13"/>
      <c r="T44" s="13"/>
      <c r="U44" s="13"/>
      <c r="V44" s="13"/>
      <c r="W44" s="13"/>
      <c r="X44" s="13"/>
      <c r="Y44" s="13"/>
      <c r="Z44" s="13"/>
    </row>
    <row r="45" spans="1:26" ht="12.75" customHeight="1" x14ac:dyDescent="0.25">
      <c r="A45" s="120" t="s">
        <v>134</v>
      </c>
      <c r="B45" s="291">
        <f>5000*0</f>
        <v>0</v>
      </c>
      <c r="C45" s="289"/>
      <c r="D45" s="289">
        <f>'9-Support-CDE start-up grant'!C11</f>
        <v>0</v>
      </c>
      <c r="E45" s="115">
        <f t="shared" si="1"/>
        <v>0</v>
      </c>
      <c r="F45" s="119"/>
      <c r="G45" s="180"/>
      <c r="H45" s="13"/>
      <c r="I45" s="13"/>
      <c r="J45" s="13"/>
      <c r="K45" s="13"/>
      <c r="L45" s="13"/>
      <c r="M45" s="13"/>
      <c r="N45" s="13"/>
      <c r="O45" s="13"/>
      <c r="P45" s="13"/>
      <c r="Q45" s="13"/>
      <c r="R45" s="13"/>
      <c r="S45" s="13"/>
      <c r="T45" s="13"/>
      <c r="U45" s="13"/>
      <c r="V45" s="13"/>
      <c r="W45" s="13"/>
      <c r="X45" s="13"/>
      <c r="Y45" s="13"/>
      <c r="Z45" s="13"/>
    </row>
    <row r="46" spans="1:26" ht="12.75" customHeight="1" x14ac:dyDescent="0.25">
      <c r="A46" s="120" t="s">
        <v>135</v>
      </c>
      <c r="B46" s="292">
        <v>8000</v>
      </c>
      <c r="C46" s="289"/>
      <c r="D46" s="289">
        <f>'9-Support-CDE start-up grant'!C10</f>
        <v>0</v>
      </c>
      <c r="E46" s="115">
        <f t="shared" si="1"/>
        <v>8000</v>
      </c>
      <c r="F46" s="121" t="s">
        <v>331</v>
      </c>
      <c r="G46" s="180"/>
      <c r="H46" s="13"/>
      <c r="I46" s="13"/>
      <c r="J46" s="13"/>
      <c r="K46" s="13"/>
      <c r="L46" s="13"/>
      <c r="M46" s="13"/>
      <c r="N46" s="13"/>
      <c r="O46" s="13"/>
      <c r="P46" s="13"/>
      <c r="Q46" s="13"/>
      <c r="R46" s="13"/>
      <c r="S46" s="13"/>
      <c r="T46" s="13"/>
      <c r="U46" s="13"/>
      <c r="V46" s="13"/>
      <c r="W46" s="13"/>
      <c r="X46" s="13"/>
      <c r="Y46" s="13"/>
      <c r="Z46" s="13"/>
    </row>
    <row r="47" spans="1:26" ht="12.75" customHeight="1" x14ac:dyDescent="0.25">
      <c r="A47" s="120" t="s">
        <v>136</v>
      </c>
      <c r="B47" s="292"/>
      <c r="C47" s="289"/>
      <c r="D47" s="289">
        <v>0</v>
      </c>
      <c r="E47" s="115">
        <f t="shared" si="1"/>
        <v>0</v>
      </c>
      <c r="F47" s="119"/>
      <c r="G47" s="180"/>
      <c r="H47" s="13"/>
      <c r="I47" s="13"/>
      <c r="J47" s="13"/>
      <c r="K47" s="13"/>
      <c r="L47" s="13"/>
      <c r="M47" s="13"/>
      <c r="N47" s="13"/>
      <c r="O47" s="13"/>
      <c r="P47" s="13"/>
      <c r="Q47" s="13"/>
      <c r="R47" s="13"/>
      <c r="S47" s="13"/>
      <c r="T47" s="13"/>
      <c r="U47" s="13"/>
      <c r="V47" s="13"/>
      <c r="W47" s="13"/>
      <c r="X47" s="13"/>
      <c r="Y47" s="13"/>
      <c r="Z47" s="13"/>
    </row>
    <row r="48" spans="1:26" ht="12.75" customHeight="1" x14ac:dyDescent="0.25">
      <c r="A48" s="120" t="s">
        <v>137</v>
      </c>
      <c r="B48" s="291">
        <f>50000*0</f>
        <v>0</v>
      </c>
      <c r="C48" s="289"/>
      <c r="D48" s="289">
        <f>'9-Support-CDE start-up grant'!C12</f>
        <v>0</v>
      </c>
      <c r="E48" s="115">
        <f t="shared" si="1"/>
        <v>0</v>
      </c>
      <c r="F48" s="119"/>
      <c r="G48" s="180"/>
      <c r="H48" s="13"/>
      <c r="I48" s="13"/>
      <c r="J48" s="13"/>
      <c r="K48" s="13"/>
      <c r="L48" s="13"/>
      <c r="M48" s="13"/>
      <c r="N48" s="13"/>
      <c r="O48" s="13"/>
      <c r="P48" s="13"/>
      <c r="Q48" s="13"/>
      <c r="R48" s="13"/>
      <c r="S48" s="13"/>
      <c r="T48" s="13"/>
      <c r="U48" s="13"/>
      <c r="V48" s="13"/>
      <c r="W48" s="13"/>
      <c r="X48" s="13"/>
      <c r="Y48" s="13"/>
      <c r="Z48" s="13"/>
    </row>
    <row r="49" spans="1:26" ht="12.75" customHeight="1" x14ac:dyDescent="0.25">
      <c r="A49" s="117" t="s">
        <v>138</v>
      </c>
      <c r="B49" s="291"/>
      <c r="C49" s="289"/>
      <c r="D49" s="289">
        <v>0</v>
      </c>
      <c r="E49" s="115">
        <f t="shared" si="1"/>
        <v>0</v>
      </c>
      <c r="F49" s="119"/>
      <c r="G49" s="180"/>
      <c r="H49" s="13"/>
      <c r="I49" s="13"/>
      <c r="J49" s="13"/>
      <c r="K49" s="13"/>
      <c r="L49" s="13"/>
      <c r="M49" s="13"/>
      <c r="N49" s="13"/>
      <c r="O49" s="13"/>
      <c r="P49" s="13"/>
      <c r="Q49" s="13"/>
      <c r="R49" s="13"/>
      <c r="S49" s="13"/>
      <c r="T49" s="13"/>
      <c r="U49" s="13"/>
      <c r="V49" s="13"/>
      <c r="W49" s="13"/>
      <c r="X49" s="13"/>
      <c r="Y49" s="13"/>
      <c r="Z49" s="13"/>
    </row>
    <row r="50" spans="1:26" ht="12.75" customHeight="1" x14ac:dyDescent="0.25">
      <c r="A50" s="120" t="s">
        <v>139</v>
      </c>
      <c r="B50" s="291"/>
      <c r="C50" s="289"/>
      <c r="D50" s="289">
        <v>0</v>
      </c>
      <c r="E50" s="115">
        <f t="shared" si="1"/>
        <v>0</v>
      </c>
      <c r="F50" s="119"/>
      <c r="G50" s="180"/>
      <c r="H50" s="13"/>
      <c r="I50" s="13"/>
      <c r="J50" s="13"/>
      <c r="K50" s="13"/>
      <c r="L50" s="13"/>
      <c r="M50" s="13"/>
      <c r="N50" s="13"/>
      <c r="O50" s="13"/>
      <c r="P50" s="13"/>
      <c r="Q50" s="13"/>
      <c r="R50" s="13"/>
      <c r="S50" s="13"/>
      <c r="T50" s="13"/>
      <c r="U50" s="13"/>
      <c r="V50" s="13"/>
      <c r="W50" s="13"/>
      <c r="X50" s="13"/>
      <c r="Y50" s="13"/>
      <c r="Z50" s="13"/>
    </row>
    <row r="51" spans="1:26" ht="12.75" customHeight="1" x14ac:dyDescent="0.25">
      <c r="A51" s="120" t="s">
        <v>140</v>
      </c>
      <c r="B51" s="291"/>
      <c r="C51" s="289"/>
      <c r="D51" s="289">
        <v>0</v>
      </c>
      <c r="E51" s="115">
        <f t="shared" si="1"/>
        <v>0</v>
      </c>
      <c r="F51" s="119"/>
      <c r="G51" s="180"/>
      <c r="H51" s="13"/>
      <c r="I51" s="13"/>
      <c r="J51" s="13"/>
      <c r="K51" s="13"/>
      <c r="L51" s="13"/>
      <c r="M51" s="13"/>
      <c r="N51" s="13"/>
      <c r="O51" s="13"/>
      <c r="P51" s="13"/>
      <c r="Q51" s="13"/>
      <c r="R51" s="13"/>
      <c r="S51" s="13"/>
      <c r="T51" s="13"/>
      <c r="U51" s="13"/>
      <c r="V51" s="13"/>
      <c r="W51" s="13"/>
      <c r="X51" s="13"/>
      <c r="Y51" s="13"/>
      <c r="Z51" s="13"/>
    </row>
    <row r="52" spans="1:26" ht="12.75" customHeight="1" x14ac:dyDescent="0.25">
      <c r="A52" s="120" t="s">
        <v>141</v>
      </c>
      <c r="B52" s="291">
        <f>(SUM('1-Enrollment Plan'!C7:C17))*'3-Assumptions'!$B$46</f>
        <v>0</v>
      </c>
      <c r="C52" s="289"/>
      <c r="D52" s="289">
        <v>0</v>
      </c>
      <c r="E52" s="115">
        <f t="shared" si="1"/>
        <v>0</v>
      </c>
      <c r="F52" s="119"/>
      <c r="G52" s="180"/>
      <c r="H52" s="13"/>
      <c r="I52" s="13"/>
      <c r="J52" s="13"/>
      <c r="K52" s="13"/>
      <c r="L52" s="13"/>
      <c r="M52" s="13"/>
      <c r="N52" s="13"/>
      <c r="O52" s="13"/>
      <c r="P52" s="13"/>
      <c r="Q52" s="13"/>
      <c r="R52" s="13"/>
      <c r="S52" s="13"/>
      <c r="T52" s="13"/>
      <c r="U52" s="13"/>
      <c r="V52" s="13"/>
      <c r="W52" s="13"/>
      <c r="X52" s="13"/>
      <c r="Y52" s="13"/>
      <c r="Z52" s="13"/>
    </row>
    <row r="53" spans="1:26" ht="12.75" customHeight="1" x14ac:dyDescent="0.25">
      <c r="A53" s="120" t="s">
        <v>142</v>
      </c>
      <c r="B53" s="291">
        <f>('3-Assumptions'!$B$47+'3-Assumptions'!$B$48)*'1-Enrollment Plan'!C21</f>
        <v>0</v>
      </c>
      <c r="C53" s="289"/>
      <c r="D53" s="289">
        <v>0</v>
      </c>
      <c r="E53" s="115">
        <f t="shared" si="1"/>
        <v>0</v>
      </c>
      <c r="F53" s="119"/>
      <c r="G53" s="180"/>
      <c r="H53" s="13"/>
      <c r="I53" s="13"/>
      <c r="J53" s="13"/>
      <c r="K53" s="13"/>
      <c r="L53" s="13"/>
      <c r="M53" s="13"/>
      <c r="N53" s="13"/>
      <c r="O53" s="13"/>
      <c r="P53" s="13"/>
      <c r="Q53" s="13"/>
      <c r="R53" s="13"/>
      <c r="S53" s="13"/>
      <c r="T53" s="13"/>
      <c r="U53" s="13"/>
      <c r="V53" s="13"/>
      <c r="W53" s="13"/>
      <c r="X53" s="13"/>
      <c r="Y53" s="13"/>
      <c r="Z53" s="13"/>
    </row>
    <row r="54" spans="1:26" ht="12.75" customHeight="1" x14ac:dyDescent="0.25">
      <c r="A54" s="117" t="s">
        <v>143</v>
      </c>
      <c r="B54" s="291">
        <f>'3-Assumptions'!C34</f>
        <v>0</v>
      </c>
      <c r="C54" s="289"/>
      <c r="D54" s="289">
        <v>0</v>
      </c>
      <c r="E54" s="115">
        <f t="shared" si="1"/>
        <v>0</v>
      </c>
      <c r="F54" s="119"/>
      <c r="G54" s="180"/>
      <c r="H54" s="13"/>
      <c r="I54" s="13"/>
      <c r="J54" s="13"/>
      <c r="K54" s="13"/>
      <c r="L54" s="13"/>
      <c r="M54" s="13"/>
      <c r="N54" s="13"/>
      <c r="O54" s="13"/>
      <c r="P54" s="13"/>
      <c r="Q54" s="13"/>
      <c r="R54" s="13"/>
      <c r="S54" s="13"/>
      <c r="T54" s="13"/>
      <c r="U54" s="13"/>
      <c r="V54" s="13"/>
      <c r="W54" s="13"/>
      <c r="X54" s="13"/>
      <c r="Y54" s="13"/>
      <c r="Z54" s="13"/>
    </row>
    <row r="55" spans="1:26" ht="12.75" customHeight="1" x14ac:dyDescent="0.25">
      <c r="A55" s="120" t="s">
        <v>144</v>
      </c>
      <c r="B55" s="291">
        <f>'3-Assumptions'!$C$33*(E33+E34)</f>
        <v>1770</v>
      </c>
      <c r="C55" s="289"/>
      <c r="D55" s="289">
        <v>0</v>
      </c>
      <c r="E55" s="115">
        <f t="shared" si="1"/>
        <v>1770</v>
      </c>
      <c r="F55" s="119"/>
      <c r="G55" s="180"/>
      <c r="H55" s="13"/>
      <c r="I55" s="13"/>
      <c r="J55" s="13"/>
      <c r="K55" s="13"/>
      <c r="L55" s="13"/>
      <c r="M55" s="13"/>
      <c r="N55" s="13"/>
      <c r="O55" s="13"/>
      <c r="P55" s="13"/>
      <c r="Q55" s="13"/>
      <c r="R55" s="13"/>
      <c r="S55" s="13"/>
      <c r="T55" s="13"/>
      <c r="U55" s="13"/>
      <c r="V55" s="13"/>
      <c r="W55" s="13"/>
      <c r="X55" s="13"/>
      <c r="Y55" s="13"/>
      <c r="Z55" s="13"/>
    </row>
    <row r="56" spans="1:26" ht="12.75" customHeight="1" x14ac:dyDescent="0.25">
      <c r="A56" s="120" t="s">
        <v>145</v>
      </c>
      <c r="B56" s="291">
        <f>((E33+E34)/100)*2</f>
        <v>11800</v>
      </c>
      <c r="C56" s="289"/>
      <c r="D56" s="289">
        <v>0</v>
      </c>
      <c r="E56" s="115">
        <f t="shared" si="1"/>
        <v>11800</v>
      </c>
      <c r="F56" s="119"/>
      <c r="G56" s="180"/>
      <c r="H56" s="13"/>
      <c r="I56" s="13"/>
      <c r="J56" s="13"/>
      <c r="K56" s="13"/>
      <c r="L56" s="13"/>
      <c r="M56" s="13"/>
      <c r="N56" s="13"/>
      <c r="O56" s="13"/>
      <c r="P56" s="13"/>
      <c r="Q56" s="13"/>
      <c r="R56" s="13"/>
      <c r="S56" s="13"/>
      <c r="T56" s="13"/>
      <c r="U56" s="13"/>
      <c r="V56" s="13"/>
      <c r="W56" s="13"/>
      <c r="X56" s="13"/>
      <c r="Y56" s="13"/>
      <c r="Z56" s="13"/>
    </row>
    <row r="57" spans="1:26" ht="12.75" customHeight="1" x14ac:dyDescent="0.25">
      <c r="A57" s="120" t="s">
        <v>146</v>
      </c>
      <c r="B57" s="291"/>
      <c r="C57" s="289"/>
      <c r="D57" s="289">
        <v>0</v>
      </c>
      <c r="E57" s="115">
        <f t="shared" si="1"/>
        <v>0</v>
      </c>
      <c r="F57" s="119"/>
      <c r="G57" s="180"/>
      <c r="H57" s="13"/>
      <c r="I57" s="13"/>
      <c r="J57" s="13"/>
      <c r="K57" s="13"/>
      <c r="L57" s="13"/>
      <c r="M57" s="13"/>
      <c r="N57" s="13"/>
      <c r="O57" s="13"/>
      <c r="P57" s="13"/>
      <c r="Q57" s="13"/>
      <c r="R57" s="13"/>
      <c r="S57" s="13"/>
      <c r="T57" s="13"/>
      <c r="U57" s="13"/>
      <c r="V57" s="13"/>
      <c r="W57" s="13"/>
      <c r="X57" s="13"/>
      <c r="Y57" s="13"/>
      <c r="Z57" s="13"/>
    </row>
    <row r="58" spans="1:26" ht="12.75" customHeight="1" x14ac:dyDescent="0.25">
      <c r="A58" s="120" t="s">
        <v>147</v>
      </c>
      <c r="B58" s="291">
        <f>'3-Assumptions'!$B$49*'1-Enrollment Plan'!$C$21</f>
        <v>0</v>
      </c>
      <c r="C58" s="289"/>
      <c r="D58" s="289">
        <v>0</v>
      </c>
      <c r="E58" s="115">
        <f t="shared" si="1"/>
        <v>0</v>
      </c>
      <c r="F58" s="119"/>
      <c r="G58" s="180"/>
      <c r="H58" s="13"/>
      <c r="I58" s="13"/>
      <c r="J58" s="13"/>
      <c r="K58" s="13"/>
      <c r="L58" s="13"/>
      <c r="M58" s="13"/>
      <c r="N58" s="13"/>
      <c r="O58" s="13"/>
      <c r="P58" s="13"/>
      <c r="Q58" s="13"/>
      <c r="R58" s="13"/>
      <c r="S58" s="13"/>
      <c r="T58" s="13"/>
      <c r="U58" s="13"/>
      <c r="V58" s="13"/>
      <c r="W58" s="13"/>
      <c r="X58" s="13"/>
      <c r="Y58" s="13"/>
      <c r="Z58" s="13"/>
    </row>
    <row r="59" spans="1:26" ht="12.75" customHeight="1" x14ac:dyDescent="0.25">
      <c r="A59" s="120" t="s">
        <v>148</v>
      </c>
      <c r="B59" s="291">
        <f>E5*'3-Assumptions'!$B$50*0</f>
        <v>0</v>
      </c>
      <c r="C59" s="289"/>
      <c r="D59" s="289">
        <f>'9-Support-CDE start-up grant'!C13</f>
        <v>0</v>
      </c>
      <c r="E59" s="115">
        <f t="shared" si="1"/>
        <v>0</v>
      </c>
      <c r="F59" s="119"/>
      <c r="G59" s="180"/>
      <c r="H59" s="13"/>
      <c r="I59" s="13"/>
      <c r="J59" s="13"/>
      <c r="K59" s="13"/>
      <c r="L59" s="13"/>
      <c r="M59" s="13"/>
      <c r="N59" s="13"/>
      <c r="O59" s="13"/>
      <c r="P59" s="13"/>
      <c r="Q59" s="13"/>
      <c r="R59" s="13"/>
      <c r="S59" s="13"/>
      <c r="T59" s="13"/>
      <c r="U59" s="13"/>
      <c r="V59" s="13"/>
      <c r="W59" s="13"/>
      <c r="X59" s="13"/>
      <c r="Y59" s="13"/>
      <c r="Z59" s="13"/>
    </row>
    <row r="60" spans="1:26" ht="12.75" customHeight="1" x14ac:dyDescent="0.25">
      <c r="A60" s="117" t="s">
        <v>149</v>
      </c>
      <c r="B60" s="291">
        <f>'2-Staffing Plan'!C64*'3-Assumptions'!$B$43*0</f>
        <v>0</v>
      </c>
      <c r="C60" s="289"/>
      <c r="D60" s="297">
        <f>'9-Support-CDE start-up grant'!C14</f>
        <v>0</v>
      </c>
      <c r="E60" s="115">
        <f t="shared" si="1"/>
        <v>0</v>
      </c>
      <c r="F60" s="119"/>
      <c r="G60" s="180"/>
      <c r="H60" s="13"/>
      <c r="I60" s="13"/>
      <c r="J60" s="13"/>
      <c r="K60" s="13"/>
      <c r="L60" s="13"/>
      <c r="M60" s="13"/>
      <c r="N60" s="13"/>
      <c r="O60" s="13"/>
      <c r="P60" s="13"/>
      <c r="Q60" s="13"/>
      <c r="R60" s="13"/>
      <c r="S60" s="13"/>
      <c r="T60" s="13"/>
      <c r="U60" s="13"/>
      <c r="V60" s="13"/>
      <c r="W60" s="13"/>
      <c r="X60" s="13"/>
      <c r="Y60" s="13"/>
      <c r="Z60" s="13"/>
    </row>
    <row r="61" spans="1:26" ht="12.75" customHeight="1" x14ac:dyDescent="0.25">
      <c r="A61" s="120" t="s">
        <v>150</v>
      </c>
      <c r="B61" s="241">
        <f>E28*'3-Assumptions'!C28</f>
        <v>0</v>
      </c>
      <c r="C61" s="241">
        <v>0</v>
      </c>
      <c r="D61" s="241">
        <v>0</v>
      </c>
      <c r="E61" s="115">
        <f t="shared" si="1"/>
        <v>0</v>
      </c>
      <c r="F61" s="119"/>
      <c r="G61" s="180"/>
      <c r="H61" s="13"/>
      <c r="I61" s="13"/>
      <c r="J61" s="13"/>
      <c r="K61" s="13"/>
      <c r="L61" s="13"/>
      <c r="M61" s="13"/>
      <c r="N61" s="13"/>
      <c r="O61" s="13"/>
      <c r="P61" s="13"/>
      <c r="Q61" s="13"/>
      <c r="R61" s="13"/>
      <c r="S61" s="13"/>
      <c r="T61" s="13"/>
      <c r="U61" s="13"/>
      <c r="V61" s="13"/>
      <c r="W61" s="13"/>
      <c r="X61" s="13"/>
      <c r="Y61" s="13"/>
      <c r="Z61" s="13"/>
    </row>
    <row r="62" spans="1:26" ht="12.75" customHeight="1" x14ac:dyDescent="0.25">
      <c r="A62" s="117" t="s">
        <v>151</v>
      </c>
      <c r="B62" s="241">
        <f>B28*'3-Assumptions'!C29</f>
        <v>0</v>
      </c>
      <c r="C62" s="241">
        <v>0</v>
      </c>
      <c r="D62" s="241">
        <v>0</v>
      </c>
      <c r="E62" s="115">
        <f t="shared" si="1"/>
        <v>0</v>
      </c>
      <c r="F62" s="119"/>
      <c r="G62" s="180"/>
      <c r="H62" s="13"/>
      <c r="I62" s="13"/>
      <c r="J62" s="13"/>
      <c r="K62" s="13"/>
      <c r="L62" s="13"/>
      <c r="M62" s="13"/>
      <c r="N62" s="13"/>
      <c r="O62" s="13"/>
      <c r="P62" s="13"/>
      <c r="Q62" s="13"/>
      <c r="R62" s="13"/>
      <c r="S62" s="13"/>
      <c r="T62" s="13"/>
      <c r="U62" s="13"/>
      <c r="V62" s="13"/>
      <c r="W62" s="13"/>
      <c r="X62" s="13"/>
      <c r="Y62" s="13"/>
      <c r="Z62" s="13"/>
    </row>
    <row r="63" spans="1:26" ht="12.75" customHeight="1" x14ac:dyDescent="0.25">
      <c r="A63" s="117" t="s">
        <v>152</v>
      </c>
      <c r="B63" s="291">
        <f>('3-Assumptions'!$B$51*'1-Enrollment Plan'!$C$21)</f>
        <v>0</v>
      </c>
      <c r="C63" s="289"/>
      <c r="D63" s="289">
        <v>0</v>
      </c>
      <c r="E63" s="115">
        <f t="shared" si="1"/>
        <v>0</v>
      </c>
      <c r="F63" s="119"/>
      <c r="G63" s="180"/>
      <c r="H63" s="13"/>
      <c r="I63" s="13"/>
      <c r="J63" s="13"/>
      <c r="K63" s="13"/>
      <c r="L63" s="13"/>
      <c r="M63" s="13"/>
      <c r="N63" s="13"/>
      <c r="O63" s="13"/>
      <c r="P63" s="13"/>
      <c r="Q63" s="13"/>
      <c r="R63" s="13"/>
      <c r="S63" s="13"/>
      <c r="T63" s="13"/>
      <c r="U63" s="13"/>
      <c r="V63" s="13"/>
      <c r="W63" s="13"/>
      <c r="X63" s="13"/>
      <c r="Y63" s="13"/>
      <c r="Z63" s="13"/>
    </row>
    <row r="64" spans="1:26" ht="12.75" customHeight="1" x14ac:dyDescent="0.25">
      <c r="A64" s="117" t="s">
        <v>153</v>
      </c>
      <c r="B64" s="291">
        <f>E5*'3-Assumptions'!$B$52</f>
        <v>0</v>
      </c>
      <c r="C64" s="289"/>
      <c r="D64" s="289">
        <v>0</v>
      </c>
      <c r="E64" s="115">
        <f t="shared" si="1"/>
        <v>0</v>
      </c>
      <c r="F64" s="119"/>
      <c r="G64" s="180"/>
      <c r="H64" s="13"/>
      <c r="I64" s="13"/>
      <c r="J64" s="13"/>
      <c r="K64" s="13"/>
      <c r="L64" s="13"/>
      <c r="M64" s="13"/>
      <c r="N64" s="13"/>
      <c r="O64" s="13"/>
      <c r="P64" s="13"/>
      <c r="Q64" s="13"/>
      <c r="R64" s="13"/>
      <c r="S64" s="13"/>
      <c r="T64" s="13"/>
      <c r="U64" s="13"/>
      <c r="V64" s="13"/>
      <c r="W64" s="13"/>
      <c r="X64" s="13"/>
      <c r="Y64" s="13"/>
      <c r="Z64" s="13"/>
    </row>
    <row r="65" spans="1:26" ht="12.75" customHeight="1" x14ac:dyDescent="0.25">
      <c r="A65" s="117" t="s">
        <v>154</v>
      </c>
      <c r="B65" s="291">
        <f>E5*'3-Assumptions'!$B$53</f>
        <v>0</v>
      </c>
      <c r="C65" s="289"/>
      <c r="D65" s="289">
        <v>0</v>
      </c>
      <c r="E65" s="115">
        <f t="shared" si="1"/>
        <v>0</v>
      </c>
      <c r="F65" s="119"/>
      <c r="G65" s="180"/>
      <c r="H65" s="13"/>
      <c r="I65" s="13"/>
      <c r="J65" s="13"/>
      <c r="K65" s="13"/>
      <c r="L65" s="13"/>
      <c r="M65" s="13"/>
      <c r="N65" s="13"/>
      <c r="O65" s="13"/>
      <c r="P65" s="13"/>
      <c r="Q65" s="13"/>
      <c r="R65" s="13"/>
      <c r="S65" s="13"/>
      <c r="T65" s="13"/>
      <c r="U65" s="13"/>
      <c r="V65" s="13"/>
      <c r="W65" s="13"/>
      <c r="X65" s="13"/>
      <c r="Y65" s="13"/>
      <c r="Z65" s="13"/>
    </row>
    <row r="66" spans="1:26" ht="12.75" customHeight="1" x14ac:dyDescent="0.25">
      <c r="A66" s="117" t="s">
        <v>155</v>
      </c>
      <c r="B66" s="291"/>
      <c r="C66" s="289"/>
      <c r="D66" s="289">
        <f>'9-Support-CDE start-up grant'!C15</f>
        <v>0</v>
      </c>
      <c r="E66" s="115">
        <f t="shared" si="1"/>
        <v>0</v>
      </c>
      <c r="F66" s="119"/>
      <c r="G66" s="180"/>
      <c r="H66" s="13"/>
      <c r="I66" s="13"/>
      <c r="J66" s="13"/>
      <c r="K66" s="13"/>
      <c r="L66" s="13"/>
      <c r="M66" s="13"/>
      <c r="N66" s="13"/>
      <c r="O66" s="13"/>
      <c r="P66" s="13"/>
      <c r="Q66" s="13"/>
      <c r="R66" s="13"/>
      <c r="S66" s="13"/>
      <c r="T66" s="13"/>
      <c r="U66" s="13"/>
      <c r="V66" s="13"/>
      <c r="W66" s="13"/>
      <c r="X66" s="13"/>
      <c r="Y66" s="13"/>
      <c r="Z66" s="13"/>
    </row>
    <row r="67" spans="1:26" ht="12.75" customHeight="1" x14ac:dyDescent="0.25">
      <c r="A67" s="117" t="s">
        <v>156</v>
      </c>
      <c r="B67" s="291"/>
      <c r="C67" s="289"/>
      <c r="D67" s="289">
        <v>0</v>
      </c>
      <c r="E67" s="115">
        <f t="shared" si="1"/>
        <v>0</v>
      </c>
      <c r="F67" s="119"/>
      <c r="G67" s="180"/>
      <c r="H67" s="13"/>
      <c r="I67" s="13"/>
      <c r="J67" s="13"/>
      <c r="K67" s="13"/>
      <c r="L67" s="13"/>
      <c r="M67" s="13"/>
      <c r="N67" s="13"/>
      <c r="O67" s="13"/>
      <c r="P67" s="13"/>
      <c r="Q67" s="13"/>
      <c r="R67" s="13"/>
      <c r="S67" s="13"/>
      <c r="T67" s="13"/>
      <c r="U67" s="13"/>
      <c r="V67" s="13"/>
      <c r="W67" s="13"/>
      <c r="X67" s="13"/>
      <c r="Y67" s="13"/>
      <c r="Z67" s="13"/>
    </row>
    <row r="68" spans="1:26" ht="12.75" customHeight="1" x14ac:dyDescent="0.25">
      <c r="A68" s="117" t="s">
        <v>157</v>
      </c>
      <c r="B68" s="291">
        <v>0</v>
      </c>
      <c r="C68" s="289"/>
      <c r="D68" s="289">
        <v>0</v>
      </c>
      <c r="E68" s="115">
        <f t="shared" si="1"/>
        <v>0</v>
      </c>
      <c r="F68" s="119"/>
      <c r="G68" s="180"/>
      <c r="H68" s="13"/>
      <c r="I68" s="13"/>
      <c r="J68" s="13"/>
      <c r="K68" s="13"/>
      <c r="L68" s="13"/>
      <c r="M68" s="13"/>
      <c r="N68" s="13"/>
      <c r="O68" s="13"/>
      <c r="P68" s="13"/>
      <c r="Q68" s="13"/>
      <c r="R68" s="13"/>
      <c r="S68" s="13"/>
      <c r="T68" s="13"/>
      <c r="U68" s="13"/>
      <c r="V68" s="13"/>
      <c r="W68" s="13"/>
      <c r="X68" s="13"/>
      <c r="Y68" s="13"/>
      <c r="Z68" s="13"/>
    </row>
    <row r="69" spans="1:26" ht="12.75" customHeight="1" x14ac:dyDescent="0.25">
      <c r="A69" s="117" t="s">
        <v>158</v>
      </c>
      <c r="B69" s="291"/>
      <c r="C69" s="289"/>
      <c r="D69" s="289">
        <f>'9-Support-CDE start-up grant'!C16+'9-Support-CDE start-up grant'!C17+'9-Support-CDE start-up grant'!C18</f>
        <v>0</v>
      </c>
      <c r="E69" s="115">
        <f t="shared" si="1"/>
        <v>0</v>
      </c>
      <c r="F69" s="119"/>
      <c r="G69" s="180"/>
      <c r="H69" s="13"/>
      <c r="I69" s="13"/>
      <c r="J69" s="13"/>
      <c r="K69" s="13"/>
      <c r="L69" s="13"/>
      <c r="M69" s="13"/>
      <c r="N69" s="13"/>
      <c r="O69" s="13"/>
      <c r="P69" s="13"/>
      <c r="Q69" s="13"/>
      <c r="R69" s="13"/>
      <c r="S69" s="13"/>
      <c r="T69" s="13"/>
      <c r="U69" s="13"/>
      <c r="V69" s="13"/>
      <c r="W69" s="13"/>
      <c r="X69" s="13"/>
      <c r="Y69" s="13"/>
      <c r="Z69" s="13"/>
    </row>
    <row r="70" spans="1:26" ht="12.75" customHeight="1" x14ac:dyDescent="0.25">
      <c r="A70" s="117" t="s">
        <v>159</v>
      </c>
      <c r="B70" s="291"/>
      <c r="C70" s="289"/>
      <c r="D70" s="289">
        <f>'9-Support-CDE start-up grant'!C19+'9-Support-CDE start-up grant'!C20+'9-Support-CDE start-up grant'!C21</f>
        <v>0</v>
      </c>
      <c r="E70" s="115">
        <f t="shared" si="1"/>
        <v>0</v>
      </c>
      <c r="F70" s="119"/>
      <c r="G70" s="180"/>
      <c r="H70" s="13"/>
      <c r="I70" s="13"/>
      <c r="J70" s="13"/>
      <c r="K70" s="13"/>
      <c r="L70" s="13"/>
      <c r="M70" s="13"/>
      <c r="N70" s="13"/>
      <c r="O70" s="13"/>
      <c r="P70" s="13"/>
      <c r="Q70" s="13"/>
      <c r="R70" s="13"/>
      <c r="S70" s="13"/>
      <c r="T70" s="13"/>
      <c r="U70" s="13"/>
      <c r="V70" s="13"/>
      <c r="W70" s="13"/>
      <c r="X70" s="13"/>
      <c r="Y70" s="13"/>
      <c r="Z70" s="13"/>
    </row>
    <row r="71" spans="1:26" ht="12.75" customHeight="1" x14ac:dyDescent="0.25">
      <c r="A71" s="117" t="s">
        <v>160</v>
      </c>
      <c r="B71" s="291">
        <f>'3-Assumptions'!$B$54*'1-Enrollment Plan'!C21</f>
        <v>0</v>
      </c>
      <c r="C71" s="289"/>
      <c r="D71" s="289">
        <v>0</v>
      </c>
      <c r="E71" s="115">
        <f t="shared" si="1"/>
        <v>0</v>
      </c>
      <c r="F71" s="119"/>
      <c r="G71" s="180"/>
      <c r="H71" s="13"/>
      <c r="I71" s="13"/>
      <c r="J71" s="13"/>
      <c r="K71" s="13"/>
      <c r="L71" s="13"/>
      <c r="M71" s="13"/>
      <c r="N71" s="13"/>
      <c r="O71" s="13"/>
      <c r="P71" s="13"/>
      <c r="Q71" s="13"/>
      <c r="R71" s="13"/>
      <c r="S71" s="13"/>
      <c r="T71" s="13"/>
      <c r="U71" s="13"/>
      <c r="V71" s="13"/>
      <c r="W71" s="13"/>
      <c r="X71" s="13"/>
      <c r="Y71" s="13"/>
      <c r="Z71" s="13"/>
    </row>
    <row r="72" spans="1:26" ht="12.75" customHeight="1" x14ac:dyDescent="0.25">
      <c r="A72" s="117" t="s">
        <v>161</v>
      </c>
      <c r="B72" s="291">
        <f>0.05*SUM(B32:D71,B73:D74)</f>
        <v>37186.5</v>
      </c>
      <c r="C72" s="289"/>
      <c r="D72" s="289">
        <v>0</v>
      </c>
      <c r="E72" s="115">
        <f t="shared" si="1"/>
        <v>37186.5</v>
      </c>
      <c r="F72" s="121" t="s">
        <v>328</v>
      </c>
      <c r="G72" s="180"/>
      <c r="H72" s="13"/>
      <c r="I72" s="13"/>
      <c r="J72" s="13"/>
      <c r="K72" s="13"/>
      <c r="L72" s="13"/>
      <c r="M72" s="13"/>
      <c r="N72" s="13"/>
      <c r="O72" s="13"/>
      <c r="P72" s="13"/>
      <c r="Q72" s="13"/>
      <c r="R72" s="13"/>
      <c r="S72" s="13"/>
      <c r="T72" s="13"/>
      <c r="U72" s="13"/>
      <c r="V72" s="13"/>
      <c r="W72" s="13"/>
      <c r="X72" s="13"/>
      <c r="Y72" s="13"/>
      <c r="Z72" s="13"/>
    </row>
    <row r="73" spans="1:26" ht="12.75" customHeight="1" x14ac:dyDescent="0.25">
      <c r="A73" s="162" t="s">
        <v>162</v>
      </c>
      <c r="B73" s="291">
        <f>(('3-Assumptions'!$B$55*'1-Enrollment Plan'!C21))</f>
        <v>0</v>
      </c>
      <c r="C73" s="289"/>
      <c r="D73" s="289">
        <v>0</v>
      </c>
      <c r="E73" s="115">
        <f t="shared" si="1"/>
        <v>0</v>
      </c>
      <c r="F73" s="119"/>
      <c r="G73" s="180"/>
      <c r="H73" s="13"/>
      <c r="I73" s="13"/>
      <c r="J73" s="13"/>
      <c r="K73" s="13"/>
      <c r="L73" s="13"/>
      <c r="M73" s="13"/>
      <c r="N73" s="13"/>
      <c r="O73" s="13"/>
      <c r="P73" s="13"/>
      <c r="Q73" s="13"/>
      <c r="R73" s="13"/>
      <c r="S73" s="13"/>
      <c r="T73" s="13"/>
      <c r="U73" s="13"/>
      <c r="V73" s="13"/>
      <c r="W73" s="13"/>
      <c r="X73" s="13"/>
      <c r="Y73" s="13"/>
      <c r="Z73" s="13"/>
    </row>
    <row r="74" spans="1:26" ht="12.75" customHeight="1" x14ac:dyDescent="0.25">
      <c r="A74" s="117" t="s">
        <v>163</v>
      </c>
      <c r="B74" s="294">
        <v>0</v>
      </c>
      <c r="C74" s="295"/>
      <c r="D74" s="295"/>
      <c r="E74" s="115">
        <f t="shared" si="1"/>
        <v>0</v>
      </c>
      <c r="F74" s="119"/>
      <c r="G74" s="180"/>
      <c r="H74" s="13"/>
      <c r="I74" s="13"/>
      <c r="J74" s="13"/>
      <c r="K74" s="13"/>
      <c r="L74" s="13"/>
      <c r="M74" s="13"/>
      <c r="N74" s="13"/>
      <c r="O74" s="13"/>
      <c r="P74" s="13"/>
      <c r="Q74" s="13"/>
      <c r="R74" s="13"/>
      <c r="S74" s="13"/>
      <c r="T74" s="13"/>
      <c r="U74" s="13"/>
      <c r="V74" s="13"/>
      <c r="W74" s="13"/>
      <c r="X74" s="13"/>
      <c r="Y74" s="13"/>
      <c r="Z74" s="13"/>
    </row>
    <row r="75" spans="1:26" ht="12.75" customHeight="1" x14ac:dyDescent="0.3">
      <c r="A75" s="124" t="s">
        <v>164</v>
      </c>
      <c r="B75" s="125">
        <f>SUM(B33:B74)</f>
        <v>780916.5</v>
      </c>
      <c r="C75" s="125">
        <f>SUM(C33:C74)</f>
        <v>0</v>
      </c>
      <c r="D75" s="125">
        <f>SUM(D33:D74)</f>
        <v>0</v>
      </c>
      <c r="E75" s="125">
        <f>SUM(E33:E74)</f>
        <v>780916.5</v>
      </c>
      <c r="F75" s="119"/>
      <c r="G75" s="180"/>
      <c r="H75" s="13"/>
      <c r="I75" s="13"/>
      <c r="J75" s="13"/>
      <c r="K75" s="13"/>
      <c r="L75" s="13"/>
      <c r="M75" s="13"/>
      <c r="N75" s="13"/>
      <c r="O75" s="13"/>
      <c r="P75" s="13"/>
      <c r="Q75" s="13"/>
      <c r="R75" s="13"/>
      <c r="S75" s="13"/>
      <c r="T75" s="13"/>
      <c r="U75" s="13"/>
      <c r="V75" s="13"/>
      <c r="W75" s="13"/>
      <c r="X75" s="13"/>
      <c r="Y75" s="13"/>
      <c r="Z75" s="13"/>
    </row>
    <row r="76" spans="1:26" ht="12.75" customHeight="1" x14ac:dyDescent="0.3">
      <c r="A76" s="178"/>
      <c r="B76" s="75"/>
      <c r="C76" s="75"/>
      <c r="D76" s="75"/>
      <c r="E76" s="127"/>
      <c r="F76" s="119"/>
      <c r="G76" s="180"/>
      <c r="H76" s="13"/>
      <c r="I76" s="13"/>
      <c r="J76" s="13"/>
      <c r="K76" s="13"/>
      <c r="L76" s="13"/>
      <c r="M76" s="13"/>
      <c r="N76" s="13"/>
      <c r="O76" s="13"/>
      <c r="P76" s="13"/>
      <c r="Q76" s="13"/>
      <c r="R76" s="13"/>
      <c r="S76" s="13"/>
      <c r="T76" s="13"/>
      <c r="U76" s="13"/>
      <c r="V76" s="13"/>
      <c r="W76" s="13"/>
      <c r="X76" s="13"/>
      <c r="Y76" s="13"/>
      <c r="Z76" s="13"/>
    </row>
    <row r="77" spans="1:26" ht="12.75" customHeight="1" x14ac:dyDescent="0.3">
      <c r="A77" s="129" t="s">
        <v>165</v>
      </c>
      <c r="B77" s="125">
        <f>B30-B75</f>
        <v>-780416.5</v>
      </c>
      <c r="C77" s="125">
        <f>C30-C75</f>
        <v>1500</v>
      </c>
      <c r="D77" s="125">
        <f>D30-D75</f>
        <v>0</v>
      </c>
      <c r="E77" s="125">
        <f>SUM(B77:D77)</f>
        <v>-778916.5</v>
      </c>
      <c r="F77" s="119"/>
      <c r="G77" s="180"/>
      <c r="H77" s="13"/>
      <c r="I77" s="13"/>
      <c r="J77" s="13"/>
      <c r="K77" s="13"/>
      <c r="L77" s="13"/>
      <c r="M77" s="13"/>
      <c r="N77" s="13"/>
      <c r="O77" s="13"/>
      <c r="P77" s="13"/>
      <c r="Q77" s="13"/>
      <c r="R77" s="13"/>
      <c r="S77" s="13"/>
      <c r="T77" s="13"/>
      <c r="U77" s="13"/>
      <c r="V77" s="13"/>
      <c r="W77" s="13"/>
      <c r="X77" s="13"/>
      <c r="Y77" s="13"/>
      <c r="Z77" s="13"/>
    </row>
    <row r="78" spans="1:26" ht="12.75" customHeight="1" x14ac:dyDescent="0.25">
      <c r="A78" s="130"/>
      <c r="B78" s="75"/>
      <c r="C78" s="75"/>
      <c r="D78" s="76"/>
      <c r="E78" s="127"/>
      <c r="F78" s="119"/>
      <c r="G78" s="180"/>
      <c r="H78" s="13"/>
      <c r="I78" s="13"/>
      <c r="J78" s="13"/>
      <c r="K78" s="13"/>
      <c r="L78" s="13"/>
      <c r="M78" s="13"/>
      <c r="N78" s="13"/>
      <c r="O78" s="13"/>
      <c r="P78" s="13"/>
      <c r="Q78" s="13"/>
      <c r="R78" s="13"/>
      <c r="S78" s="13"/>
      <c r="T78" s="13"/>
      <c r="U78" s="13"/>
      <c r="V78" s="13"/>
      <c r="W78" s="13"/>
      <c r="X78" s="13"/>
      <c r="Y78" s="13"/>
      <c r="Z78" s="13"/>
    </row>
    <row r="79" spans="1:26" ht="12.75" customHeight="1" x14ac:dyDescent="0.3">
      <c r="A79" s="131" t="s">
        <v>171</v>
      </c>
      <c r="B79" s="289"/>
      <c r="C79" s="289"/>
      <c r="D79" s="289"/>
      <c r="E79" s="115">
        <f>SUM(B79:D79)</f>
        <v>0</v>
      </c>
      <c r="F79" s="132"/>
      <c r="G79" s="182"/>
      <c r="H79" s="13"/>
      <c r="I79" s="13"/>
      <c r="J79" s="13"/>
      <c r="K79" s="13"/>
      <c r="L79" s="13"/>
      <c r="M79" s="13"/>
      <c r="N79" s="13"/>
      <c r="O79" s="13"/>
      <c r="P79" s="13"/>
      <c r="Q79" s="13"/>
      <c r="R79" s="13"/>
      <c r="S79" s="13"/>
      <c r="T79" s="13"/>
      <c r="U79" s="13"/>
      <c r="V79" s="13"/>
      <c r="W79" s="13"/>
      <c r="X79" s="13"/>
      <c r="Y79" s="13"/>
      <c r="Z79" s="13"/>
    </row>
    <row r="80" spans="1:26" ht="12.75" customHeight="1" x14ac:dyDescent="0.25">
      <c r="A80" s="120"/>
      <c r="B80" s="75"/>
      <c r="C80" s="75"/>
      <c r="D80" s="75"/>
      <c r="E80" s="127"/>
      <c r="F80" s="119"/>
      <c r="G80" s="180"/>
      <c r="H80" s="13"/>
      <c r="I80" s="13"/>
      <c r="J80" s="13"/>
      <c r="K80" s="13"/>
      <c r="L80" s="13"/>
      <c r="M80" s="13"/>
      <c r="N80" s="13"/>
      <c r="O80" s="13"/>
      <c r="P80" s="13"/>
      <c r="Q80" s="13"/>
      <c r="R80" s="13"/>
      <c r="S80" s="13"/>
      <c r="T80" s="13"/>
      <c r="U80" s="13"/>
      <c r="V80" s="13"/>
      <c r="W80" s="13"/>
      <c r="X80" s="13"/>
      <c r="Y80" s="13"/>
      <c r="Z80" s="13"/>
    </row>
    <row r="81" spans="1:26" ht="12.75" customHeight="1" x14ac:dyDescent="0.25">
      <c r="A81" s="130"/>
      <c r="B81" s="75"/>
      <c r="C81" s="75"/>
      <c r="D81" s="75"/>
      <c r="E81" s="127"/>
      <c r="F81" s="119"/>
      <c r="G81" s="180"/>
      <c r="H81" s="13"/>
      <c r="I81" s="13"/>
      <c r="J81" s="13"/>
      <c r="K81" s="13"/>
      <c r="L81" s="13"/>
      <c r="M81" s="13"/>
      <c r="N81" s="13"/>
      <c r="O81" s="13"/>
      <c r="P81" s="13"/>
      <c r="Q81" s="13"/>
      <c r="R81" s="13"/>
      <c r="S81" s="13"/>
      <c r="T81" s="13"/>
      <c r="U81" s="13"/>
      <c r="V81" s="13"/>
      <c r="W81" s="13"/>
      <c r="X81" s="13"/>
      <c r="Y81" s="13"/>
      <c r="Z81" s="13"/>
    </row>
    <row r="82" spans="1:26" ht="12.75" customHeight="1" x14ac:dyDescent="0.3">
      <c r="A82" s="124" t="s">
        <v>167</v>
      </c>
      <c r="B82" s="166">
        <f>SUM(B77:B81)</f>
        <v>-780416.5</v>
      </c>
      <c r="C82" s="166">
        <f>SUM(C77:C81)</f>
        <v>1500</v>
      </c>
      <c r="D82" s="166">
        <f>SUM(D77:D81)</f>
        <v>0</v>
      </c>
      <c r="E82" s="166">
        <f>E77+E79</f>
        <v>-778916.5</v>
      </c>
      <c r="F82" s="119"/>
      <c r="G82" s="180"/>
      <c r="H82" s="13"/>
      <c r="I82" s="13"/>
      <c r="J82" s="13"/>
      <c r="K82" s="13"/>
      <c r="L82" s="13"/>
      <c r="M82" s="13"/>
      <c r="N82" s="13"/>
      <c r="O82" s="13"/>
      <c r="P82" s="13"/>
      <c r="Q82" s="13"/>
      <c r="R82" s="13"/>
      <c r="S82" s="13"/>
      <c r="T82" s="13"/>
      <c r="U82" s="13"/>
      <c r="V82" s="13"/>
      <c r="W82" s="13"/>
      <c r="X82" s="13"/>
      <c r="Y82" s="13"/>
      <c r="Z82" s="13"/>
    </row>
    <row r="83" spans="1:26" ht="12.75" customHeight="1" x14ac:dyDescent="0.3">
      <c r="A83" s="167"/>
      <c r="B83" s="168"/>
      <c r="C83" s="168"/>
      <c r="D83" s="168"/>
      <c r="E83" s="169"/>
      <c r="F83" s="119"/>
      <c r="G83" s="180"/>
      <c r="H83" s="13"/>
      <c r="I83" s="13"/>
      <c r="J83" s="13"/>
      <c r="K83" s="13"/>
      <c r="L83" s="13"/>
      <c r="M83" s="13"/>
      <c r="N83" s="13"/>
      <c r="O83" s="13"/>
      <c r="P83" s="13"/>
      <c r="Q83" s="13"/>
      <c r="R83" s="13"/>
      <c r="S83" s="13"/>
      <c r="T83" s="13"/>
      <c r="U83" s="13"/>
      <c r="V83" s="13"/>
      <c r="W83" s="13"/>
      <c r="X83" s="13"/>
      <c r="Y83" s="13"/>
      <c r="Z83" s="13"/>
    </row>
    <row r="84" spans="1:26" ht="12.75" customHeight="1" x14ac:dyDescent="0.25">
      <c r="A84" s="135" t="s">
        <v>168</v>
      </c>
      <c r="B84" s="16"/>
      <c r="C84" s="16"/>
      <c r="D84" s="16"/>
      <c r="E84" s="77">
        <f>'4-Current Year'!E86</f>
        <v>-778916.5</v>
      </c>
      <c r="F84" s="119"/>
      <c r="G84" s="180"/>
      <c r="H84" s="13"/>
      <c r="I84" s="13"/>
      <c r="J84" s="13"/>
      <c r="K84" s="13"/>
      <c r="L84" s="13"/>
      <c r="M84" s="13"/>
      <c r="N84" s="13"/>
      <c r="O84" s="13"/>
      <c r="P84" s="13"/>
      <c r="Q84" s="13"/>
      <c r="R84" s="13"/>
      <c r="S84" s="13"/>
      <c r="T84" s="13"/>
      <c r="U84" s="13"/>
      <c r="V84" s="13"/>
      <c r="W84" s="13"/>
      <c r="X84" s="13"/>
      <c r="Y84" s="13"/>
      <c r="Z84" s="13"/>
    </row>
    <row r="85" spans="1:26" ht="24.75" customHeight="1" x14ac:dyDescent="0.25">
      <c r="A85" s="135" t="s">
        <v>169</v>
      </c>
      <c r="B85" s="16"/>
      <c r="C85" s="16"/>
      <c r="D85" s="16"/>
      <c r="E85" s="77">
        <f>E84+E82</f>
        <v>-1557833</v>
      </c>
      <c r="F85" s="136" t="s">
        <v>286</v>
      </c>
      <c r="G85" s="183"/>
      <c r="H85" s="13"/>
      <c r="I85" s="13"/>
      <c r="J85" s="13"/>
      <c r="K85" s="13"/>
      <c r="L85" s="13"/>
      <c r="M85" s="13"/>
      <c r="N85" s="13"/>
      <c r="O85" s="13"/>
      <c r="P85" s="13"/>
      <c r="Q85" s="13"/>
      <c r="R85" s="13"/>
      <c r="S85" s="13"/>
      <c r="T85" s="13"/>
      <c r="U85" s="13"/>
      <c r="V85" s="13"/>
      <c r="W85" s="13"/>
      <c r="X85" s="13"/>
      <c r="Y85" s="13"/>
      <c r="Z85" s="13"/>
    </row>
    <row r="86" spans="1:26" ht="39" customHeight="1" x14ac:dyDescent="0.25">
      <c r="A86" s="137" t="s">
        <v>228</v>
      </c>
      <c r="B86" s="16"/>
      <c r="C86" s="16"/>
      <c r="D86" s="16"/>
      <c r="E86" s="76">
        <f>B95</f>
        <v>0</v>
      </c>
      <c r="F86" s="138" t="s">
        <v>238</v>
      </c>
      <c r="G86" s="184"/>
      <c r="H86" s="13"/>
      <c r="I86" s="13"/>
      <c r="J86" s="13"/>
      <c r="K86" s="13"/>
      <c r="L86" s="13"/>
      <c r="M86" s="13"/>
      <c r="N86" s="13"/>
      <c r="O86" s="13"/>
      <c r="P86" s="13"/>
      <c r="Q86" s="13"/>
      <c r="R86" s="13"/>
      <c r="S86" s="13"/>
      <c r="T86" s="13"/>
      <c r="U86" s="13"/>
      <c r="V86" s="13"/>
      <c r="W86" s="13"/>
      <c r="X86" s="13"/>
      <c r="Y86" s="13"/>
      <c r="Z86" s="13"/>
    </row>
    <row r="87" spans="1:26" ht="20.5" x14ac:dyDescent="0.25">
      <c r="A87" s="137" t="s">
        <v>229</v>
      </c>
      <c r="B87" s="16"/>
      <c r="C87" s="16"/>
      <c r="D87" s="16"/>
      <c r="E87" s="76">
        <f>E85-E86</f>
        <v>-1557833</v>
      </c>
      <c r="F87" s="136" t="s">
        <v>286</v>
      </c>
      <c r="G87" s="183"/>
      <c r="H87" s="13"/>
      <c r="I87" s="13"/>
      <c r="J87" s="13"/>
      <c r="K87" s="13"/>
      <c r="L87" s="13"/>
      <c r="M87" s="13"/>
      <c r="N87" s="13"/>
      <c r="O87" s="13"/>
      <c r="P87" s="13"/>
      <c r="Q87" s="13"/>
      <c r="R87" s="13"/>
      <c r="S87" s="13"/>
      <c r="T87" s="13"/>
      <c r="U87" s="13"/>
      <c r="V87" s="13"/>
      <c r="W87" s="13"/>
      <c r="X87" s="13"/>
      <c r="Y87" s="13"/>
      <c r="Z87" s="13"/>
    </row>
    <row r="88" spans="1:26" ht="16.5" customHeight="1" x14ac:dyDescent="0.25">
      <c r="A88" s="137" t="s">
        <v>230</v>
      </c>
      <c r="B88" s="16"/>
      <c r="C88" s="16"/>
      <c r="D88" s="16"/>
      <c r="E88" s="141">
        <f>E87/E75</f>
        <v>-1.9948778134410017</v>
      </c>
      <c r="F88" s="132"/>
      <c r="G88" s="182"/>
      <c r="H88" s="13"/>
      <c r="I88" s="13"/>
      <c r="J88" s="13"/>
      <c r="K88" s="13"/>
      <c r="L88" s="13"/>
      <c r="M88" s="13"/>
      <c r="N88" s="13"/>
      <c r="O88" s="13"/>
      <c r="P88" s="13"/>
      <c r="Q88" s="13"/>
      <c r="R88" s="13"/>
      <c r="S88" s="13"/>
      <c r="T88" s="13"/>
      <c r="U88" s="13"/>
      <c r="V88" s="13"/>
      <c r="W88" s="13"/>
      <c r="X88" s="13"/>
      <c r="Y88" s="13"/>
      <c r="Z88" s="13"/>
    </row>
    <row r="89" spans="1:26" ht="18" customHeight="1" x14ac:dyDescent="0.25">
      <c r="A89" s="170"/>
      <c r="B89" s="140"/>
      <c r="C89" s="140"/>
      <c r="D89" s="140"/>
      <c r="E89" s="171"/>
      <c r="F89" s="172"/>
      <c r="G89" s="185"/>
      <c r="I89" s="13"/>
      <c r="J89" s="13"/>
      <c r="K89" s="13"/>
      <c r="L89" s="13"/>
      <c r="M89" s="13"/>
      <c r="N89" s="13"/>
      <c r="O89" s="13"/>
      <c r="P89" s="13"/>
      <c r="Q89" s="13"/>
      <c r="R89" s="13"/>
      <c r="S89" s="13"/>
      <c r="T89" s="13"/>
      <c r="U89" s="13"/>
      <c r="V89" s="13"/>
      <c r="W89" s="13"/>
      <c r="X89" s="13"/>
      <c r="Y89" s="13"/>
      <c r="Z89" s="13"/>
    </row>
    <row r="90" spans="1:26" x14ac:dyDescent="0.25">
      <c r="A90" s="143"/>
      <c r="B90" s="143"/>
      <c r="C90" s="143"/>
      <c r="D90" s="143"/>
      <c r="E90" s="143"/>
      <c r="F90" s="143"/>
      <c r="G90" s="143"/>
    </row>
    <row r="91" spans="1:26" x14ac:dyDescent="0.25">
      <c r="A91" s="283" t="s">
        <v>234</v>
      </c>
      <c r="B91" s="264">
        <v>0</v>
      </c>
      <c r="C91" s="143"/>
      <c r="D91" s="143"/>
      <c r="E91" s="143"/>
      <c r="F91" s="143"/>
      <c r="G91" s="143"/>
    </row>
    <row r="92" spans="1:26" x14ac:dyDescent="0.25">
      <c r="A92" s="284" t="s">
        <v>235</v>
      </c>
      <c r="B92" s="266">
        <v>49552.523999999998</v>
      </c>
      <c r="C92" s="143"/>
      <c r="D92" s="143"/>
      <c r="E92" s="143"/>
      <c r="F92" s="143"/>
      <c r="G92" s="143"/>
    </row>
    <row r="93" spans="1:26" x14ac:dyDescent="0.25">
      <c r="A93" s="284" t="s">
        <v>236</v>
      </c>
      <c r="B93" s="268">
        <v>0</v>
      </c>
      <c r="C93" s="143"/>
      <c r="D93" s="143"/>
      <c r="E93" s="143"/>
      <c r="F93" s="143"/>
      <c r="G93" s="143"/>
    </row>
    <row r="94" spans="1:26" x14ac:dyDescent="0.25">
      <c r="A94" s="285" t="s">
        <v>237</v>
      </c>
      <c r="B94" s="286">
        <v>49552.523999999998</v>
      </c>
      <c r="C94" s="143"/>
      <c r="D94" s="143"/>
      <c r="E94" s="143"/>
      <c r="F94" s="143"/>
      <c r="G94" s="143"/>
    </row>
    <row r="95" spans="1:26" x14ac:dyDescent="0.25">
      <c r="A95" s="173"/>
      <c r="B95" s="144"/>
      <c r="C95" s="143"/>
      <c r="D95" s="143"/>
      <c r="E95" s="143"/>
      <c r="F95" s="143"/>
      <c r="G95" s="143"/>
    </row>
    <row r="96" spans="1:26" ht="13" thickBot="1" x14ac:dyDescent="0.3">
      <c r="A96" s="143"/>
      <c r="B96" s="143"/>
      <c r="C96" s="143"/>
      <c r="D96" s="143"/>
      <c r="E96" s="143"/>
      <c r="F96" s="143"/>
      <c r="G96" s="143"/>
    </row>
    <row r="97" spans="1:7" ht="39" x14ac:dyDescent="0.3">
      <c r="A97" s="145" t="s">
        <v>294</v>
      </c>
      <c r="B97" s="146" t="s">
        <v>295</v>
      </c>
      <c r="C97" s="146" t="s">
        <v>296</v>
      </c>
      <c r="D97" s="147" t="s">
        <v>297</v>
      </c>
      <c r="E97" s="143"/>
      <c r="F97" s="148"/>
      <c r="G97" s="148"/>
    </row>
    <row r="98" spans="1:7" x14ac:dyDescent="0.25">
      <c r="A98" s="150" t="s">
        <v>292</v>
      </c>
      <c r="B98" s="151">
        <f>SUM(E49:E52)</f>
        <v>0</v>
      </c>
      <c r="C98" s="152"/>
      <c r="D98" s="153"/>
      <c r="E98" s="143"/>
      <c r="F98" s="143"/>
      <c r="G98" s="143"/>
    </row>
    <row r="99" spans="1:7" ht="39.75" customHeight="1" x14ac:dyDescent="0.25">
      <c r="A99" s="270" t="s">
        <v>335</v>
      </c>
      <c r="B99" s="154" t="str">
        <f>IFERROR(B98/(B28+B15+B9+B29),"N/A")</f>
        <v>N/A</v>
      </c>
      <c r="C99" s="154">
        <v>0.2</v>
      </c>
      <c r="D99" s="156" t="str">
        <f>IFERROR(B99-C99,"N/A")</f>
        <v>N/A</v>
      </c>
      <c r="E99" s="143"/>
      <c r="F99" s="143"/>
      <c r="G99" s="143"/>
    </row>
    <row r="100" spans="1:7" ht="13" thickBot="1" x14ac:dyDescent="0.3">
      <c r="A100" s="157" t="s">
        <v>293</v>
      </c>
      <c r="B100" s="158" t="str">
        <f>IFERROR(B98/E6,"N/A")</f>
        <v>N/A</v>
      </c>
      <c r="C100" s="159">
        <v>1700</v>
      </c>
      <c r="D100" s="160" t="str">
        <f>IFERROR(B100-C100,"N/A")</f>
        <v>N/A</v>
      </c>
      <c r="E100" s="143"/>
      <c r="F100" s="143"/>
      <c r="G100" s="143"/>
    </row>
    <row r="101" spans="1:7" x14ac:dyDescent="0.25">
      <c r="A101" s="143"/>
      <c r="B101" s="143"/>
      <c r="C101" s="143"/>
      <c r="D101" s="143"/>
      <c r="E101" s="143"/>
      <c r="F101" s="143"/>
      <c r="G101" s="143"/>
    </row>
    <row r="102" spans="1:7" ht="67.5" customHeight="1" x14ac:dyDescent="0.25">
      <c r="A102" s="443" t="s">
        <v>336</v>
      </c>
      <c r="B102" s="443"/>
      <c r="C102" s="443"/>
      <c r="D102" s="443"/>
      <c r="E102" s="143"/>
      <c r="F102" s="143"/>
      <c r="G102" s="143"/>
    </row>
    <row r="103" spans="1:7" x14ac:dyDescent="0.25">
      <c r="A103" s="143"/>
      <c r="B103" s="143"/>
      <c r="C103" s="143"/>
      <c r="D103" s="143"/>
      <c r="E103" s="143"/>
      <c r="F103" s="143"/>
      <c r="G103" s="143"/>
    </row>
    <row r="104" spans="1:7" x14ac:dyDescent="0.25">
      <c r="A104" s="143"/>
      <c r="B104" s="143"/>
      <c r="C104" s="143"/>
      <c r="D104" s="143"/>
      <c r="E104" s="143"/>
      <c r="F104" s="143"/>
      <c r="G104" s="143"/>
    </row>
    <row r="105" spans="1:7" x14ac:dyDescent="0.25">
      <c r="A105" s="143"/>
      <c r="B105" s="143"/>
      <c r="C105" s="143"/>
      <c r="D105" s="143"/>
      <c r="E105" s="143"/>
      <c r="F105" s="143"/>
      <c r="G105" s="143"/>
    </row>
    <row r="106" spans="1:7" x14ac:dyDescent="0.25">
      <c r="A106" s="143"/>
      <c r="B106" s="143"/>
      <c r="C106" s="143"/>
      <c r="D106" s="143"/>
      <c r="E106" s="143"/>
      <c r="F106" s="143"/>
      <c r="G106" s="143"/>
    </row>
    <row r="107" spans="1:7" x14ac:dyDescent="0.25">
      <c r="A107" s="143"/>
      <c r="B107" s="143"/>
      <c r="C107" s="143"/>
      <c r="D107" s="143"/>
      <c r="E107" s="143"/>
      <c r="F107" s="143"/>
      <c r="G107" s="143"/>
    </row>
    <row r="108" spans="1:7" x14ac:dyDescent="0.25">
      <c r="A108" s="143"/>
      <c r="B108" s="143"/>
      <c r="C108" s="143"/>
      <c r="D108" s="143"/>
      <c r="E108" s="143"/>
      <c r="F108" s="143"/>
      <c r="G108" s="143"/>
    </row>
    <row r="109" spans="1:7" x14ac:dyDescent="0.25">
      <c r="A109" s="143"/>
      <c r="B109" s="143"/>
      <c r="C109" s="143"/>
      <c r="D109" s="143"/>
      <c r="E109" s="143"/>
      <c r="F109" s="143"/>
      <c r="G109" s="143"/>
    </row>
    <row r="110" spans="1:7" x14ac:dyDescent="0.25">
      <c r="A110" s="143"/>
      <c r="B110" s="143"/>
      <c r="C110" s="143"/>
      <c r="D110" s="143"/>
      <c r="E110" s="143"/>
      <c r="F110" s="143"/>
      <c r="G110" s="143"/>
    </row>
    <row r="111" spans="1:7" x14ac:dyDescent="0.25">
      <c r="A111" s="143"/>
      <c r="B111" s="143"/>
      <c r="C111" s="143"/>
      <c r="D111" s="143"/>
      <c r="E111" s="143"/>
      <c r="F111" s="143"/>
      <c r="G111" s="143"/>
    </row>
    <row r="112" spans="1:7" x14ac:dyDescent="0.25">
      <c r="A112" s="143"/>
      <c r="B112" s="143"/>
      <c r="C112" s="143"/>
      <c r="D112" s="143"/>
      <c r="E112" s="143"/>
      <c r="F112" s="143"/>
      <c r="G112" s="143"/>
    </row>
    <row r="113" spans="1:7" x14ac:dyDescent="0.25">
      <c r="A113" s="143"/>
      <c r="B113" s="143"/>
      <c r="C113" s="143"/>
      <c r="D113" s="143"/>
      <c r="E113" s="143"/>
      <c r="F113" s="143"/>
      <c r="G113" s="143"/>
    </row>
    <row r="114" spans="1:7" x14ac:dyDescent="0.25">
      <c r="A114" s="143"/>
      <c r="B114" s="143"/>
      <c r="C114" s="143"/>
      <c r="D114" s="143"/>
      <c r="E114" s="143"/>
      <c r="F114" s="143"/>
      <c r="G114" s="143"/>
    </row>
    <row r="115" spans="1:7" x14ac:dyDescent="0.25">
      <c r="A115" s="143"/>
      <c r="B115" s="143"/>
      <c r="C115" s="143"/>
      <c r="D115" s="143"/>
      <c r="E115" s="143"/>
      <c r="F115" s="143"/>
      <c r="G115" s="143"/>
    </row>
    <row r="116" spans="1:7" x14ac:dyDescent="0.25">
      <c r="A116" s="143"/>
      <c r="B116" s="143"/>
      <c r="C116" s="143"/>
      <c r="D116" s="143"/>
      <c r="E116" s="143"/>
      <c r="F116" s="143"/>
      <c r="G116" s="143"/>
    </row>
    <row r="117" spans="1:7" x14ac:dyDescent="0.25">
      <c r="A117" s="143"/>
      <c r="B117" s="143"/>
      <c r="C117" s="143"/>
      <c r="D117" s="143"/>
      <c r="E117" s="143"/>
      <c r="F117" s="143"/>
      <c r="G117" s="143"/>
    </row>
    <row r="118" spans="1:7" x14ac:dyDescent="0.25">
      <c r="A118" s="143"/>
      <c r="B118" s="143"/>
      <c r="C118" s="143"/>
      <c r="D118" s="143"/>
      <c r="E118" s="143"/>
      <c r="F118" s="143"/>
      <c r="G118" s="143"/>
    </row>
    <row r="119" spans="1:7" x14ac:dyDescent="0.25">
      <c r="A119" s="143"/>
      <c r="B119" s="143"/>
      <c r="C119" s="143"/>
      <c r="D119" s="143"/>
      <c r="E119" s="143"/>
      <c r="F119" s="143"/>
      <c r="G119" s="143"/>
    </row>
    <row r="120" spans="1:7" x14ac:dyDescent="0.25">
      <c r="A120" s="143"/>
      <c r="B120" s="143"/>
      <c r="C120" s="143"/>
      <c r="D120" s="143"/>
      <c r="E120" s="143"/>
      <c r="F120" s="143"/>
      <c r="G120" s="143"/>
    </row>
    <row r="121" spans="1:7" x14ac:dyDescent="0.25">
      <c r="A121" s="143"/>
      <c r="B121" s="143"/>
      <c r="C121" s="143"/>
      <c r="D121" s="143"/>
      <c r="E121" s="143"/>
      <c r="F121" s="143"/>
      <c r="G121" s="143"/>
    </row>
    <row r="122" spans="1:7" x14ac:dyDescent="0.25">
      <c r="A122" s="143"/>
      <c r="B122" s="143"/>
      <c r="C122" s="143"/>
      <c r="D122" s="143"/>
      <c r="E122" s="143"/>
      <c r="F122" s="143"/>
      <c r="G122" s="143"/>
    </row>
    <row r="123" spans="1:7" x14ac:dyDescent="0.25">
      <c r="A123" s="143"/>
      <c r="B123" s="143"/>
      <c r="C123" s="143"/>
      <c r="D123" s="143"/>
      <c r="E123" s="143"/>
      <c r="F123" s="143"/>
      <c r="G123" s="143"/>
    </row>
    <row r="124" spans="1:7" x14ac:dyDescent="0.25">
      <c r="A124" s="143"/>
      <c r="B124" s="143"/>
      <c r="C124" s="143"/>
      <c r="D124" s="143"/>
      <c r="E124" s="143"/>
      <c r="F124" s="143"/>
      <c r="G124" s="143"/>
    </row>
    <row r="125" spans="1:7" x14ac:dyDescent="0.25">
      <c r="A125" s="143"/>
      <c r="B125" s="143"/>
      <c r="C125" s="143"/>
      <c r="D125" s="143"/>
      <c r="E125" s="143"/>
      <c r="F125" s="143"/>
      <c r="G125" s="143"/>
    </row>
    <row r="126" spans="1:7" x14ac:dyDescent="0.25">
      <c r="A126" s="143"/>
      <c r="B126" s="143"/>
      <c r="C126" s="143"/>
      <c r="D126" s="143"/>
      <c r="E126" s="143"/>
      <c r="F126" s="143"/>
      <c r="G126" s="143"/>
    </row>
    <row r="127" spans="1:7" x14ac:dyDescent="0.25">
      <c r="A127" s="143"/>
      <c r="B127" s="143"/>
      <c r="C127" s="143"/>
      <c r="D127" s="143"/>
      <c r="E127" s="143"/>
      <c r="F127" s="143"/>
      <c r="G127" s="143"/>
    </row>
    <row r="128" spans="1:7" x14ac:dyDescent="0.25">
      <c r="A128" s="143"/>
      <c r="B128" s="143"/>
      <c r="C128" s="143"/>
      <c r="D128" s="143"/>
      <c r="E128" s="143"/>
      <c r="F128" s="143"/>
      <c r="G128" s="143"/>
    </row>
    <row r="129" spans="1:7" x14ac:dyDescent="0.25">
      <c r="A129" s="143"/>
      <c r="B129" s="143"/>
      <c r="C129" s="143"/>
      <c r="D129" s="143"/>
      <c r="E129" s="143"/>
      <c r="F129" s="143"/>
      <c r="G129" s="143"/>
    </row>
    <row r="130" spans="1:7" x14ac:dyDescent="0.25">
      <c r="A130" s="143"/>
      <c r="B130" s="143"/>
      <c r="C130" s="143"/>
      <c r="D130" s="143"/>
      <c r="E130" s="143"/>
      <c r="F130" s="143"/>
      <c r="G130" s="143"/>
    </row>
    <row r="131" spans="1:7" x14ac:dyDescent="0.25">
      <c r="A131" s="143"/>
      <c r="B131" s="143"/>
      <c r="C131" s="143"/>
      <c r="D131" s="143"/>
      <c r="E131" s="143"/>
      <c r="F131" s="143"/>
      <c r="G131" s="143"/>
    </row>
    <row r="132" spans="1:7" x14ac:dyDescent="0.25">
      <c r="A132" s="143"/>
      <c r="B132" s="143"/>
      <c r="C132" s="143"/>
      <c r="D132" s="143"/>
      <c r="E132" s="143"/>
      <c r="F132" s="143"/>
      <c r="G132" s="143"/>
    </row>
    <row r="133" spans="1:7" x14ac:dyDescent="0.25">
      <c r="A133" s="143"/>
      <c r="B133" s="143"/>
      <c r="C133" s="143"/>
      <c r="D133" s="143"/>
      <c r="E133" s="143"/>
      <c r="F133" s="143"/>
      <c r="G133" s="143"/>
    </row>
    <row r="134" spans="1:7" x14ac:dyDescent="0.25">
      <c r="A134" s="143"/>
      <c r="B134" s="143"/>
      <c r="C134" s="143"/>
      <c r="D134" s="143"/>
      <c r="E134" s="143"/>
      <c r="F134" s="143"/>
      <c r="G134" s="143"/>
    </row>
    <row r="135" spans="1:7" x14ac:dyDescent="0.25">
      <c r="A135" s="143"/>
      <c r="B135" s="143"/>
      <c r="C135" s="143"/>
      <c r="D135" s="143"/>
      <c r="E135" s="143"/>
      <c r="F135" s="143"/>
      <c r="G135" s="143"/>
    </row>
    <row r="136" spans="1:7" x14ac:dyDescent="0.25">
      <c r="A136" s="143"/>
      <c r="B136" s="143"/>
      <c r="C136" s="143"/>
      <c r="D136" s="143"/>
      <c r="E136" s="143"/>
      <c r="F136" s="143"/>
      <c r="G136" s="143"/>
    </row>
    <row r="137" spans="1:7" x14ac:dyDescent="0.25">
      <c r="A137" s="143"/>
      <c r="B137" s="143"/>
      <c r="C137" s="143"/>
      <c r="D137" s="143"/>
      <c r="E137" s="143"/>
      <c r="F137" s="143"/>
      <c r="G137" s="143"/>
    </row>
    <row r="138" spans="1:7" x14ac:dyDescent="0.25">
      <c r="A138" s="143"/>
      <c r="B138" s="143"/>
      <c r="C138" s="143"/>
      <c r="D138" s="143"/>
      <c r="E138" s="143"/>
      <c r="F138" s="143"/>
      <c r="G138" s="143"/>
    </row>
  </sheetData>
  <mergeCells count="2">
    <mergeCell ref="B3:E3"/>
    <mergeCell ref="A102:D102"/>
  </mergeCells>
  <conditionalFormatting sqref="D99:D100">
    <cfRule type="cellIs" dxfId="2" priority="2" operator="greaterThan">
      <formula>0</formula>
    </cfRule>
  </conditionalFormatting>
  <conditionalFormatting sqref="E88">
    <cfRule type="colorScale" priority="1">
      <colorScale>
        <cfvo type="percent" val="2.99"/>
        <cfvo type="percent" val="5"/>
        <cfvo type="percent" val="10"/>
        <color rgb="FFF8696B"/>
        <color rgb="FFFFEB84"/>
        <color rgb="FF63BE7B"/>
      </colorScale>
    </cfRule>
  </conditionalFormatting>
  <printOptions horizontalCentered="1"/>
  <pageMargins left="0.22986111111111099" right="0.25" top="0.4" bottom="0.7"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22"/>
  <sheetViews>
    <sheetView workbookViewId="0">
      <selection activeCell="B3" sqref="B3:E3"/>
    </sheetView>
  </sheetViews>
  <sheetFormatPr defaultColWidth="8.81640625" defaultRowHeight="12.5" x14ac:dyDescent="0.25"/>
  <cols>
    <col min="1" max="1" width="39.1796875" style="12" customWidth="1"/>
    <col min="2" max="5" width="15.81640625" style="12" customWidth="1"/>
    <col min="6" max="7" width="47.1796875" style="12" customWidth="1"/>
    <col min="8" max="8" width="8.81640625" style="12" customWidth="1"/>
    <col min="9" max="9" width="21.81640625" style="12" customWidth="1"/>
    <col min="10" max="26" width="8.81640625" style="12" customWidth="1"/>
    <col min="27" max="1025" width="14.453125" style="12" customWidth="1"/>
    <col min="1026" max="16384" width="8.81640625" style="12"/>
  </cols>
  <sheetData>
    <row r="1" spans="1:26" ht="30" customHeight="1" x14ac:dyDescent="0.4">
      <c r="A1" s="104" t="str">
        <f>'3-Assumptions'!A1</f>
        <v>SCHOOL NAME</v>
      </c>
      <c r="B1" s="105"/>
      <c r="C1" s="105"/>
      <c r="D1" s="105"/>
      <c r="E1" s="106"/>
      <c r="F1" s="107"/>
      <c r="G1" s="107"/>
      <c r="H1" s="13"/>
      <c r="I1" s="253" t="s">
        <v>332</v>
      </c>
      <c r="J1" s="13"/>
      <c r="K1" s="13"/>
      <c r="L1" s="13"/>
      <c r="M1" s="13"/>
      <c r="N1" s="13"/>
      <c r="O1" s="13"/>
      <c r="P1" s="13"/>
      <c r="Q1" s="13"/>
      <c r="R1" s="13"/>
      <c r="S1" s="13"/>
      <c r="T1" s="13"/>
      <c r="U1" s="13"/>
      <c r="V1" s="13"/>
      <c r="W1" s="13"/>
      <c r="X1" s="13"/>
      <c r="Y1" s="13"/>
      <c r="Z1" s="13"/>
    </row>
    <row r="2" spans="1:26" ht="30" customHeight="1" x14ac:dyDescent="0.4">
      <c r="A2" s="108" t="str">
        <f>B3</f>
        <v>FY 2027-28</v>
      </c>
      <c r="B2" s="16"/>
      <c r="C2" s="16"/>
      <c r="D2" s="16"/>
      <c r="E2" s="109"/>
      <c r="F2" s="110"/>
      <c r="G2" s="110"/>
      <c r="H2" s="13"/>
      <c r="I2" s="254" t="s">
        <v>333</v>
      </c>
      <c r="J2" s="13"/>
      <c r="K2" s="13"/>
      <c r="L2" s="13"/>
      <c r="M2" s="13"/>
      <c r="N2" s="13"/>
      <c r="O2" s="13"/>
      <c r="P2" s="13"/>
      <c r="Q2" s="13"/>
      <c r="R2" s="13"/>
      <c r="S2" s="13"/>
      <c r="T2" s="13"/>
      <c r="U2" s="13"/>
      <c r="V2" s="13"/>
      <c r="W2" s="13"/>
      <c r="X2" s="13"/>
      <c r="Y2" s="13"/>
      <c r="Z2" s="13"/>
    </row>
    <row r="3" spans="1:26" ht="30" customHeight="1" x14ac:dyDescent="0.3">
      <c r="A3" s="111"/>
      <c r="B3" s="442" t="str">
        <f>'8-4 yr Budget-detail'!D4</f>
        <v>FY 2027-28</v>
      </c>
      <c r="C3" s="442"/>
      <c r="D3" s="442"/>
      <c r="E3" s="442"/>
      <c r="F3" s="257" t="s">
        <v>290</v>
      </c>
      <c r="G3" s="112" t="s">
        <v>291</v>
      </c>
      <c r="H3" s="71"/>
      <c r="I3" s="255" t="s">
        <v>334</v>
      </c>
      <c r="J3" s="71"/>
      <c r="K3" s="71"/>
      <c r="L3" s="71"/>
      <c r="M3" s="71"/>
      <c r="N3" s="71"/>
      <c r="O3" s="71"/>
      <c r="P3" s="71"/>
      <c r="Q3" s="71"/>
      <c r="R3" s="71"/>
      <c r="S3" s="71"/>
      <c r="T3" s="71"/>
      <c r="U3" s="71"/>
      <c r="V3" s="71"/>
      <c r="W3" s="71"/>
      <c r="X3" s="71"/>
      <c r="Y3" s="71"/>
      <c r="Z3" s="71"/>
    </row>
    <row r="4" spans="1:26" ht="12.75" customHeight="1" x14ac:dyDescent="0.3">
      <c r="A4" s="113"/>
      <c r="B4" s="271" t="s">
        <v>101</v>
      </c>
      <c r="C4" s="271" t="s">
        <v>102</v>
      </c>
      <c r="D4" s="271" t="s">
        <v>103</v>
      </c>
      <c r="E4" s="271" t="s">
        <v>100</v>
      </c>
      <c r="F4" s="281"/>
      <c r="G4" s="281"/>
      <c r="H4" s="71"/>
      <c r="I4" s="71"/>
      <c r="J4" s="71"/>
      <c r="K4" s="71"/>
      <c r="L4" s="71"/>
      <c r="M4" s="71"/>
      <c r="N4" s="71"/>
      <c r="O4" s="71"/>
      <c r="P4" s="71"/>
      <c r="Q4" s="71"/>
      <c r="R4" s="71"/>
      <c r="S4" s="71"/>
      <c r="T4" s="71"/>
      <c r="U4" s="71"/>
      <c r="V4" s="71"/>
      <c r="W4" s="71"/>
      <c r="X4" s="71"/>
      <c r="Y4" s="71"/>
      <c r="Z4" s="71"/>
    </row>
    <row r="5" spans="1:26" ht="12.75" customHeight="1" x14ac:dyDescent="0.3">
      <c r="A5" s="114" t="s">
        <v>104</v>
      </c>
      <c r="B5" s="269"/>
      <c r="C5" s="269"/>
      <c r="D5" s="269"/>
      <c r="E5" s="279">
        <f>'1-Enrollment Plan'!D21</f>
        <v>0</v>
      </c>
      <c r="F5" s="256"/>
      <c r="G5" s="256"/>
      <c r="H5" s="71"/>
      <c r="I5" s="71"/>
      <c r="J5" s="71"/>
      <c r="K5" s="71"/>
      <c r="L5" s="71"/>
      <c r="M5" s="71"/>
      <c r="N5" s="71"/>
      <c r="O5" s="71"/>
      <c r="P5" s="71"/>
      <c r="Q5" s="71"/>
      <c r="R5" s="71"/>
      <c r="S5" s="71"/>
      <c r="T5" s="71"/>
      <c r="U5" s="71"/>
      <c r="V5" s="71"/>
      <c r="W5" s="71"/>
      <c r="X5" s="71"/>
      <c r="Y5" s="71"/>
      <c r="Z5" s="71"/>
    </row>
    <row r="6" spans="1:26" ht="12.75" customHeight="1" x14ac:dyDescent="0.3">
      <c r="A6" s="114" t="s">
        <v>105</v>
      </c>
      <c r="B6" s="269"/>
      <c r="C6" s="269"/>
      <c r="D6" s="269"/>
      <c r="E6" s="280">
        <f>'1-Enrollment Plan'!D23</f>
        <v>0</v>
      </c>
      <c r="F6" s="256"/>
      <c r="G6" s="256"/>
      <c r="H6" s="71"/>
      <c r="I6" s="71"/>
      <c r="J6" s="71"/>
      <c r="K6" s="71"/>
      <c r="L6" s="71"/>
      <c r="M6" s="71"/>
      <c r="N6" s="71"/>
      <c r="O6" s="71"/>
      <c r="P6" s="71"/>
      <c r="Q6" s="71"/>
      <c r="R6" s="71"/>
      <c r="S6" s="71"/>
      <c r="T6" s="71"/>
      <c r="U6" s="71"/>
      <c r="V6" s="71"/>
      <c r="W6" s="71"/>
      <c r="X6" s="71"/>
      <c r="Y6" s="71"/>
      <c r="Z6" s="71"/>
    </row>
    <row r="7" spans="1:26" ht="12.75" customHeight="1" x14ac:dyDescent="0.3">
      <c r="A7" s="113" t="s">
        <v>34</v>
      </c>
      <c r="B7" s="269"/>
      <c r="C7" s="269"/>
      <c r="D7" s="269"/>
      <c r="E7" s="274"/>
      <c r="F7" s="282"/>
      <c r="G7" s="282"/>
      <c r="H7" s="71"/>
      <c r="I7" s="71"/>
      <c r="J7" s="71"/>
      <c r="K7" s="71"/>
      <c r="L7" s="71"/>
      <c r="M7" s="71"/>
      <c r="N7" s="71"/>
      <c r="O7" s="71"/>
      <c r="P7" s="71"/>
      <c r="Q7" s="71"/>
      <c r="R7" s="71"/>
      <c r="S7" s="71"/>
      <c r="T7" s="71"/>
      <c r="U7" s="71"/>
      <c r="V7" s="71"/>
      <c r="W7" s="71"/>
      <c r="X7" s="71"/>
      <c r="Y7" s="71"/>
      <c r="Z7" s="71"/>
    </row>
    <row r="8" spans="1:26" ht="36" customHeight="1" x14ac:dyDescent="0.25">
      <c r="A8" s="54" t="s">
        <v>288</v>
      </c>
      <c r="B8" s="299"/>
      <c r="C8" s="242"/>
      <c r="D8" s="242"/>
      <c r="E8" s="115">
        <f t="shared" ref="E8:E29" si="0">SUM(B8:D8)</f>
        <v>0</v>
      </c>
      <c r="F8" s="116" t="s">
        <v>289</v>
      </c>
      <c r="G8" s="179"/>
      <c r="H8" s="13"/>
      <c r="I8" s="13"/>
      <c r="J8" s="13"/>
      <c r="K8" s="13"/>
      <c r="L8" s="13"/>
      <c r="M8" s="13"/>
      <c r="N8" s="13"/>
      <c r="O8" s="13"/>
      <c r="P8" s="13"/>
      <c r="Q8" s="13"/>
      <c r="R8" s="13"/>
      <c r="S8" s="13"/>
      <c r="T8" s="13"/>
      <c r="U8" s="13"/>
      <c r="V8" s="13"/>
      <c r="W8" s="13"/>
      <c r="X8" s="13"/>
      <c r="Y8" s="13"/>
      <c r="Z8" s="13"/>
    </row>
    <row r="9" spans="1:26" ht="12.75" customHeight="1" x14ac:dyDescent="0.25">
      <c r="A9" s="117" t="s">
        <v>107</v>
      </c>
      <c r="B9" s="289"/>
      <c r="C9" s="241">
        <v>0</v>
      </c>
      <c r="D9" s="241">
        <v>0</v>
      </c>
      <c r="E9" s="115">
        <f t="shared" si="0"/>
        <v>0</v>
      </c>
      <c r="F9" s="119"/>
      <c r="G9" s="180"/>
      <c r="H9" s="13"/>
      <c r="I9" s="13"/>
      <c r="J9" s="13"/>
      <c r="K9" s="13"/>
      <c r="L9" s="13"/>
      <c r="M9" s="13"/>
      <c r="N9" s="13"/>
      <c r="O9" s="13"/>
      <c r="P9" s="13"/>
      <c r="Q9" s="13"/>
      <c r="R9" s="13"/>
      <c r="S9" s="13"/>
      <c r="T9" s="13"/>
      <c r="U9" s="13"/>
      <c r="V9" s="13"/>
      <c r="W9" s="13"/>
      <c r="X9" s="13"/>
      <c r="Y9" s="13"/>
      <c r="Z9" s="13"/>
    </row>
    <row r="10" spans="1:26" ht="12.75" customHeight="1" x14ac:dyDescent="0.25">
      <c r="A10" s="117" t="s">
        <v>108</v>
      </c>
      <c r="B10" s="289"/>
      <c r="C10" s="241"/>
      <c r="D10" s="241"/>
      <c r="E10" s="115">
        <f t="shared" si="0"/>
        <v>0</v>
      </c>
      <c r="F10" s="119"/>
      <c r="G10" s="180"/>
      <c r="H10" s="13"/>
      <c r="I10" s="13"/>
      <c r="J10" s="13"/>
      <c r="K10" s="13"/>
      <c r="L10" s="13"/>
      <c r="M10" s="13"/>
      <c r="N10" s="13"/>
      <c r="O10" s="13"/>
      <c r="P10" s="13"/>
      <c r="Q10" s="13"/>
      <c r="R10" s="13"/>
      <c r="S10" s="13"/>
      <c r="T10" s="13"/>
      <c r="U10" s="13"/>
      <c r="V10" s="13"/>
      <c r="W10" s="13"/>
      <c r="X10" s="13"/>
      <c r="Y10" s="13"/>
      <c r="Z10" s="13"/>
    </row>
    <row r="11" spans="1:26" ht="12.75" customHeight="1" x14ac:dyDescent="0.25">
      <c r="A11" s="117" t="s">
        <v>109</v>
      </c>
      <c r="B11" s="289"/>
      <c r="C11" s="241"/>
      <c r="D11" s="241"/>
      <c r="E11" s="115">
        <f t="shared" si="0"/>
        <v>0</v>
      </c>
      <c r="F11" s="119"/>
      <c r="G11" s="180"/>
      <c r="H11" s="13"/>
      <c r="I11" s="13"/>
      <c r="J11" s="13"/>
      <c r="K11" s="13"/>
      <c r="L11" s="13"/>
      <c r="M11" s="13"/>
      <c r="N11" s="13"/>
      <c r="O11" s="13"/>
      <c r="P11" s="13"/>
      <c r="Q11" s="13"/>
      <c r="R11" s="13"/>
      <c r="S11" s="13"/>
      <c r="T11" s="13"/>
      <c r="U11" s="13"/>
      <c r="V11" s="13"/>
      <c r="W11" s="13"/>
      <c r="X11" s="13"/>
      <c r="Y11" s="13"/>
      <c r="Z11" s="13"/>
    </row>
    <row r="12" spans="1:26" ht="12.75" customHeight="1" x14ac:dyDescent="0.25">
      <c r="A12" s="117" t="s">
        <v>110</v>
      </c>
      <c r="B12" s="289"/>
      <c r="C12" s="241"/>
      <c r="D12" s="241"/>
      <c r="E12" s="115">
        <f t="shared" si="0"/>
        <v>0</v>
      </c>
      <c r="F12" s="119"/>
      <c r="G12" s="180"/>
      <c r="H12" s="13"/>
      <c r="I12" s="13"/>
      <c r="J12" s="13"/>
      <c r="K12" s="13"/>
      <c r="L12" s="13"/>
      <c r="M12" s="13"/>
      <c r="N12" s="13"/>
      <c r="O12" s="13"/>
      <c r="P12" s="13"/>
      <c r="Q12" s="13"/>
      <c r="R12" s="13"/>
      <c r="S12" s="13"/>
      <c r="T12" s="13"/>
      <c r="U12" s="13"/>
      <c r="V12" s="13"/>
      <c r="W12" s="13"/>
      <c r="X12" s="13"/>
      <c r="Y12" s="13"/>
      <c r="Z12" s="13"/>
    </row>
    <row r="13" spans="1:26" ht="12.75" customHeight="1" x14ac:dyDescent="0.25">
      <c r="A13" s="117" t="s">
        <v>111</v>
      </c>
      <c r="B13" s="289"/>
      <c r="C13" s="241"/>
      <c r="D13" s="241"/>
      <c r="E13" s="115">
        <f t="shared" si="0"/>
        <v>0</v>
      </c>
      <c r="F13" s="119"/>
      <c r="G13" s="180"/>
      <c r="H13" s="13"/>
      <c r="I13" s="13"/>
      <c r="J13" s="13"/>
      <c r="K13" s="13"/>
      <c r="L13" s="13"/>
      <c r="M13" s="13"/>
      <c r="N13" s="13"/>
      <c r="O13" s="13"/>
      <c r="P13" s="13"/>
      <c r="Q13" s="13"/>
      <c r="R13" s="13"/>
      <c r="S13" s="13"/>
      <c r="T13" s="13"/>
      <c r="U13" s="13"/>
      <c r="V13" s="13"/>
      <c r="W13" s="13"/>
      <c r="X13" s="13"/>
      <c r="Y13" s="13"/>
      <c r="Z13" s="13"/>
    </row>
    <row r="14" spans="1:26" ht="12.75" customHeight="1" x14ac:dyDescent="0.25">
      <c r="A14" s="120" t="s">
        <v>112</v>
      </c>
      <c r="B14" s="289"/>
      <c r="C14" s="241"/>
      <c r="D14" s="241"/>
      <c r="E14" s="115">
        <f t="shared" si="0"/>
        <v>0</v>
      </c>
      <c r="F14" s="121" t="s">
        <v>287</v>
      </c>
      <c r="G14" s="180"/>
      <c r="H14" s="13"/>
      <c r="I14" s="13"/>
      <c r="J14" s="13"/>
      <c r="K14" s="13"/>
      <c r="L14" s="13"/>
      <c r="M14" s="13"/>
      <c r="N14" s="13"/>
      <c r="O14" s="13"/>
      <c r="P14" s="13"/>
      <c r="Q14" s="13"/>
      <c r="R14" s="13"/>
      <c r="S14" s="13"/>
      <c r="T14" s="13"/>
      <c r="U14" s="13"/>
      <c r="V14" s="13"/>
      <c r="W14" s="13"/>
      <c r="X14" s="13"/>
      <c r="Y14" s="13"/>
      <c r="Z14" s="13"/>
    </row>
    <row r="15" spans="1:26" ht="12.75" customHeight="1" x14ac:dyDescent="0.25">
      <c r="A15" s="120" t="s">
        <v>113</v>
      </c>
      <c r="B15" s="118">
        <f>E6*'3-Assumptions'!D8</f>
        <v>0</v>
      </c>
      <c r="C15" s="241"/>
      <c r="D15" s="241">
        <v>0</v>
      </c>
      <c r="E15" s="115">
        <f t="shared" si="0"/>
        <v>0</v>
      </c>
      <c r="F15" s="119"/>
      <c r="G15" s="180"/>
      <c r="H15" s="13"/>
      <c r="I15" s="13"/>
      <c r="J15" s="13"/>
      <c r="K15" s="13"/>
      <c r="L15" s="13"/>
      <c r="M15" s="13"/>
      <c r="N15" s="13"/>
      <c r="O15" s="13"/>
      <c r="P15" s="13"/>
      <c r="Q15" s="13"/>
      <c r="R15" s="13"/>
      <c r="S15" s="13"/>
      <c r="T15" s="13"/>
      <c r="U15" s="13"/>
      <c r="V15" s="13"/>
      <c r="W15" s="13"/>
      <c r="X15" s="13"/>
      <c r="Y15" s="13"/>
      <c r="Z15" s="13"/>
    </row>
    <row r="16" spans="1:26" ht="12.75" customHeight="1" x14ac:dyDescent="0.25">
      <c r="A16" s="120" t="s">
        <v>114</v>
      </c>
      <c r="B16" s="118">
        <f>'3-Assumptions'!D9</f>
        <v>0</v>
      </c>
      <c r="C16" s="241"/>
      <c r="D16" s="241">
        <v>0</v>
      </c>
      <c r="E16" s="115">
        <f t="shared" si="0"/>
        <v>0</v>
      </c>
      <c r="F16" s="119"/>
      <c r="G16" s="180"/>
      <c r="H16" s="13"/>
      <c r="I16" s="13"/>
      <c r="J16" s="13"/>
      <c r="K16" s="13"/>
      <c r="L16" s="13"/>
      <c r="M16" s="13"/>
      <c r="N16" s="13"/>
      <c r="O16" s="13"/>
      <c r="P16" s="13"/>
      <c r="Q16" s="13"/>
      <c r="R16" s="13"/>
      <c r="S16" s="13"/>
      <c r="T16" s="13"/>
      <c r="U16" s="13"/>
      <c r="V16" s="13"/>
      <c r="W16" s="13"/>
      <c r="X16" s="13"/>
      <c r="Y16" s="13"/>
      <c r="Z16" s="13"/>
    </row>
    <row r="17" spans="1:26" ht="12.75" customHeight="1" x14ac:dyDescent="0.25">
      <c r="A17" s="117" t="s">
        <v>51</v>
      </c>
      <c r="B17" s="118">
        <f>'3-Assumptions'!$D$11</f>
        <v>0</v>
      </c>
      <c r="C17" s="241"/>
      <c r="D17" s="241">
        <v>0</v>
      </c>
      <c r="E17" s="115">
        <f t="shared" si="0"/>
        <v>0</v>
      </c>
      <c r="F17" s="119"/>
      <c r="G17" s="180"/>
      <c r="H17" s="13"/>
      <c r="I17" s="13"/>
      <c r="J17" s="13"/>
      <c r="K17" s="13"/>
      <c r="L17" s="13"/>
      <c r="M17" s="13"/>
      <c r="N17" s="13"/>
      <c r="O17" s="13"/>
      <c r="P17" s="13"/>
      <c r="Q17" s="13"/>
      <c r="R17" s="13"/>
      <c r="S17" s="13"/>
      <c r="T17" s="13"/>
      <c r="U17" s="13"/>
      <c r="V17" s="13"/>
      <c r="W17" s="13"/>
      <c r="X17" s="13"/>
      <c r="Y17" s="13"/>
      <c r="Z17" s="13"/>
    </row>
    <row r="18" spans="1:26" ht="12.75" customHeight="1" x14ac:dyDescent="0.25">
      <c r="A18" s="117" t="s">
        <v>53</v>
      </c>
      <c r="B18" s="118">
        <f>'3-Assumptions'!D13</f>
        <v>500</v>
      </c>
      <c r="C18" s="241"/>
      <c r="D18" s="241">
        <v>0</v>
      </c>
      <c r="E18" s="115">
        <f t="shared" si="0"/>
        <v>500</v>
      </c>
      <c r="F18" s="119"/>
      <c r="G18" s="180"/>
      <c r="H18" s="13"/>
      <c r="I18" s="13"/>
      <c r="J18" s="13"/>
      <c r="K18" s="13"/>
      <c r="L18" s="13"/>
      <c r="M18" s="13"/>
      <c r="N18" s="13"/>
      <c r="O18" s="13"/>
      <c r="P18" s="13"/>
      <c r="Q18" s="13"/>
      <c r="R18" s="13"/>
      <c r="S18" s="13"/>
      <c r="T18" s="13"/>
      <c r="U18" s="13"/>
      <c r="V18" s="13"/>
      <c r="W18" s="13"/>
      <c r="X18" s="13"/>
      <c r="Y18" s="13"/>
      <c r="Z18" s="13"/>
    </row>
    <row r="19" spans="1:26" ht="12.75" customHeight="1" x14ac:dyDescent="0.25">
      <c r="A19" s="117" t="s">
        <v>116</v>
      </c>
      <c r="B19" s="289"/>
      <c r="C19" s="241"/>
      <c r="D19" s="241"/>
      <c r="E19" s="115">
        <f t="shared" si="0"/>
        <v>0</v>
      </c>
      <c r="F19" s="119"/>
      <c r="G19" s="180"/>
      <c r="H19" s="13"/>
      <c r="I19" s="13"/>
      <c r="J19" s="13"/>
      <c r="K19" s="13"/>
      <c r="L19" s="13"/>
      <c r="M19" s="13"/>
      <c r="N19" s="13"/>
      <c r="O19" s="13"/>
      <c r="P19" s="13"/>
      <c r="Q19" s="13"/>
      <c r="R19" s="13"/>
      <c r="S19" s="13"/>
      <c r="T19" s="13"/>
      <c r="U19" s="13"/>
      <c r="V19" s="13"/>
      <c r="W19" s="13"/>
      <c r="X19" s="13"/>
      <c r="Y19" s="13"/>
      <c r="Z19" s="13"/>
    </row>
    <row r="20" spans="1:26" ht="12.75" customHeight="1" x14ac:dyDescent="0.25">
      <c r="A20" s="117" t="s">
        <v>56</v>
      </c>
      <c r="B20" s="118">
        <f>'3-Assumptions'!D15</f>
        <v>0</v>
      </c>
      <c r="C20" s="241"/>
      <c r="D20" s="241">
        <v>0</v>
      </c>
      <c r="E20" s="115">
        <f t="shared" si="0"/>
        <v>0</v>
      </c>
      <c r="F20" s="119"/>
      <c r="G20" s="180"/>
      <c r="H20" s="13"/>
      <c r="I20" s="13"/>
      <c r="J20" s="13"/>
      <c r="K20" s="13"/>
      <c r="L20" s="13"/>
      <c r="M20" s="13"/>
      <c r="N20" s="13"/>
      <c r="O20" s="13"/>
      <c r="P20" s="13"/>
      <c r="Q20" s="13"/>
      <c r="R20" s="13"/>
      <c r="S20" s="13"/>
      <c r="T20" s="13"/>
      <c r="U20" s="13"/>
      <c r="V20" s="13"/>
      <c r="W20" s="13"/>
      <c r="X20" s="13"/>
      <c r="Y20" s="13"/>
      <c r="Z20" s="13"/>
    </row>
    <row r="21" spans="1:26" ht="12.75" customHeight="1" x14ac:dyDescent="0.25">
      <c r="A21" s="117" t="s">
        <v>223</v>
      </c>
      <c r="B21" s="118">
        <f>'3-Assumptions'!D17</f>
        <v>0</v>
      </c>
      <c r="C21" s="241"/>
      <c r="D21" s="241">
        <v>0</v>
      </c>
      <c r="E21" s="115"/>
      <c r="F21" s="119"/>
      <c r="G21" s="180"/>
      <c r="H21" s="13"/>
      <c r="I21" s="13"/>
      <c r="J21" s="13"/>
      <c r="K21" s="13"/>
      <c r="L21" s="13"/>
      <c r="M21" s="13"/>
      <c r="N21" s="13"/>
      <c r="O21" s="13"/>
      <c r="P21" s="13"/>
      <c r="Q21" s="13"/>
      <c r="R21" s="13"/>
      <c r="S21" s="13"/>
      <c r="T21" s="13"/>
      <c r="U21" s="13"/>
      <c r="V21" s="13"/>
      <c r="W21" s="13"/>
      <c r="X21" s="13"/>
      <c r="Y21" s="13"/>
      <c r="Z21" s="13"/>
    </row>
    <row r="22" spans="1:26" ht="12.75" customHeight="1" x14ac:dyDescent="0.25">
      <c r="A22" s="117" t="s">
        <v>58</v>
      </c>
      <c r="B22" s="241"/>
      <c r="C22" s="118">
        <f>'3-Assumptions'!$D$18</f>
        <v>0</v>
      </c>
      <c r="D22" s="241">
        <v>0</v>
      </c>
      <c r="E22" s="115">
        <f t="shared" si="0"/>
        <v>0</v>
      </c>
      <c r="F22" s="119"/>
      <c r="G22" s="180"/>
      <c r="H22" s="13"/>
      <c r="I22" s="13"/>
      <c r="J22" s="13"/>
      <c r="K22" s="13"/>
      <c r="L22" s="13"/>
      <c r="M22" s="13"/>
      <c r="N22" s="13"/>
      <c r="O22" s="13"/>
      <c r="P22" s="13"/>
      <c r="Q22" s="13"/>
      <c r="R22" s="13"/>
      <c r="S22" s="13"/>
      <c r="T22" s="13"/>
      <c r="U22" s="13"/>
      <c r="V22" s="13"/>
      <c r="W22" s="13"/>
      <c r="X22" s="13"/>
      <c r="Y22" s="13"/>
      <c r="Z22" s="13"/>
    </row>
    <row r="23" spans="1:26" ht="12.75" customHeight="1" x14ac:dyDescent="0.25">
      <c r="A23" s="117" t="s">
        <v>117</v>
      </c>
      <c r="B23" s="241"/>
      <c r="C23" s="118">
        <f>'3-Assumptions'!$D$19</f>
        <v>0</v>
      </c>
      <c r="D23" s="241">
        <v>0</v>
      </c>
      <c r="E23" s="115">
        <f t="shared" si="0"/>
        <v>0</v>
      </c>
      <c r="F23" s="119"/>
      <c r="G23" s="180"/>
      <c r="H23" s="13"/>
      <c r="I23" s="13"/>
      <c r="J23" s="13"/>
      <c r="K23" s="13"/>
      <c r="L23" s="13"/>
      <c r="M23" s="13"/>
      <c r="N23" s="13"/>
      <c r="O23" s="13"/>
      <c r="P23" s="13"/>
      <c r="Q23" s="13"/>
      <c r="R23" s="13"/>
      <c r="S23" s="13"/>
      <c r="T23" s="13"/>
      <c r="U23" s="13"/>
      <c r="V23" s="13"/>
      <c r="W23" s="13"/>
      <c r="X23" s="13"/>
      <c r="Y23" s="13"/>
      <c r="Z23" s="13"/>
    </row>
    <row r="24" spans="1:26" ht="12.75" customHeight="1" x14ac:dyDescent="0.25">
      <c r="A24" s="117" t="s">
        <v>62</v>
      </c>
      <c r="B24" s="241"/>
      <c r="C24" s="118">
        <f>'3-Assumptions'!$D20</f>
        <v>0</v>
      </c>
      <c r="D24" s="241">
        <v>0</v>
      </c>
      <c r="E24" s="115">
        <f t="shared" si="0"/>
        <v>0</v>
      </c>
      <c r="F24" s="119"/>
      <c r="G24" s="180"/>
      <c r="H24" s="13"/>
      <c r="I24" s="13"/>
      <c r="J24" s="13"/>
      <c r="K24" s="13"/>
      <c r="L24" s="13"/>
      <c r="M24" s="13"/>
      <c r="N24" s="13"/>
      <c r="O24" s="13"/>
      <c r="P24" s="13"/>
      <c r="Q24" s="13"/>
      <c r="R24" s="13"/>
      <c r="S24" s="13"/>
      <c r="T24" s="13"/>
      <c r="U24" s="13"/>
      <c r="V24" s="13"/>
      <c r="W24" s="13"/>
      <c r="X24" s="13"/>
      <c r="Y24" s="13"/>
      <c r="Z24" s="13"/>
    </row>
    <row r="25" spans="1:26" ht="12.75" customHeight="1" x14ac:dyDescent="0.25">
      <c r="A25" s="117" t="s">
        <v>219</v>
      </c>
      <c r="B25" s="241"/>
      <c r="C25" s="118">
        <f>'3-Assumptions'!$D21</f>
        <v>1500</v>
      </c>
      <c r="D25" s="241">
        <v>0</v>
      </c>
      <c r="E25" s="115">
        <f t="shared" si="0"/>
        <v>1500</v>
      </c>
      <c r="F25" s="119"/>
      <c r="G25" s="180"/>
      <c r="H25" s="13"/>
      <c r="I25" s="13"/>
      <c r="J25" s="13"/>
      <c r="K25" s="13"/>
      <c r="L25" s="13"/>
      <c r="M25" s="13"/>
      <c r="N25" s="13"/>
      <c r="O25" s="13"/>
      <c r="P25" s="13"/>
      <c r="Q25" s="13"/>
      <c r="R25" s="13"/>
      <c r="S25" s="13"/>
      <c r="T25" s="13"/>
      <c r="U25" s="13"/>
      <c r="V25" s="13"/>
      <c r="W25" s="13"/>
      <c r="X25" s="13"/>
      <c r="Y25" s="13"/>
      <c r="Z25" s="13"/>
    </row>
    <row r="26" spans="1:26" ht="12.75" customHeight="1" x14ac:dyDescent="0.25">
      <c r="A26" s="117" t="s">
        <v>118</v>
      </c>
      <c r="B26" s="241"/>
      <c r="C26" s="289"/>
      <c r="D26" s="241"/>
      <c r="E26" s="115">
        <f t="shared" si="0"/>
        <v>0</v>
      </c>
      <c r="F26" s="119"/>
      <c r="G26" s="180"/>
      <c r="H26" s="13"/>
      <c r="I26" s="13"/>
      <c r="J26" s="13"/>
      <c r="K26" s="13"/>
      <c r="L26" s="13"/>
      <c r="M26" s="13"/>
      <c r="N26" s="13"/>
      <c r="O26" s="13"/>
      <c r="P26" s="13"/>
      <c r="Q26" s="13"/>
      <c r="R26" s="13"/>
      <c r="S26" s="13"/>
      <c r="T26" s="13"/>
      <c r="U26" s="13"/>
      <c r="V26" s="13"/>
      <c r="W26" s="13"/>
      <c r="X26" s="13"/>
      <c r="Y26" s="13"/>
      <c r="Z26" s="13"/>
    </row>
    <row r="27" spans="1:26" ht="12.75" customHeight="1" x14ac:dyDescent="0.25">
      <c r="A27" s="117" t="s">
        <v>119</v>
      </c>
      <c r="B27" s="241"/>
      <c r="C27" s="241"/>
      <c r="D27" s="290">
        <f>'9-Support-CDE start-up grant'!D4</f>
        <v>0</v>
      </c>
      <c r="E27" s="115">
        <f t="shared" si="0"/>
        <v>0</v>
      </c>
      <c r="F27" s="122" t="s">
        <v>227</v>
      </c>
      <c r="G27" s="181"/>
      <c r="H27" s="13"/>
      <c r="I27" s="13"/>
      <c r="J27" s="13"/>
      <c r="K27" s="13"/>
      <c r="L27" s="13"/>
      <c r="M27" s="13"/>
      <c r="N27" s="13"/>
      <c r="O27" s="13"/>
      <c r="P27" s="13"/>
      <c r="Q27" s="13"/>
      <c r="R27" s="13"/>
      <c r="S27" s="13"/>
      <c r="T27" s="13"/>
      <c r="U27" s="13"/>
      <c r="V27" s="13"/>
      <c r="W27" s="13"/>
      <c r="X27" s="13"/>
      <c r="Y27" s="13"/>
      <c r="Z27" s="13"/>
    </row>
    <row r="28" spans="1:26" ht="12.75" customHeight="1" x14ac:dyDescent="0.25">
      <c r="A28" s="117" t="s">
        <v>38</v>
      </c>
      <c r="B28" s="123">
        <f>E6*'3-Assumptions'!D5</f>
        <v>0</v>
      </c>
      <c r="C28" s="247"/>
      <c r="D28" s="247"/>
      <c r="E28" s="115">
        <f t="shared" si="0"/>
        <v>0</v>
      </c>
      <c r="F28" s="119"/>
      <c r="G28" s="180"/>
      <c r="H28" s="13"/>
      <c r="I28" s="13"/>
      <c r="J28" s="13"/>
      <c r="K28" s="13"/>
      <c r="L28" s="13"/>
      <c r="M28" s="13"/>
      <c r="N28" s="13"/>
      <c r="O28" s="13"/>
      <c r="P28" s="13"/>
      <c r="Q28" s="13"/>
      <c r="R28" s="13"/>
      <c r="S28" s="13"/>
      <c r="T28" s="13"/>
      <c r="U28" s="13"/>
      <c r="V28" s="13"/>
      <c r="W28" s="13"/>
      <c r="X28" s="13"/>
      <c r="Y28" s="13"/>
      <c r="Z28" s="13"/>
    </row>
    <row r="29" spans="1:26" ht="12.75" customHeight="1" x14ac:dyDescent="0.25">
      <c r="A29" s="117" t="s">
        <v>120</v>
      </c>
      <c r="B29" s="123">
        <f>'3-Assumptions'!D6</f>
        <v>0</v>
      </c>
      <c r="C29" s="247"/>
      <c r="D29" s="247"/>
      <c r="E29" s="115">
        <f t="shared" si="0"/>
        <v>0</v>
      </c>
      <c r="F29" s="119"/>
      <c r="G29" s="180"/>
      <c r="H29" s="13"/>
      <c r="I29" s="13"/>
      <c r="J29" s="13"/>
      <c r="K29" s="13"/>
      <c r="L29" s="13"/>
      <c r="M29" s="13"/>
      <c r="N29" s="13"/>
      <c r="O29" s="13"/>
      <c r="P29" s="13"/>
      <c r="Q29" s="13"/>
      <c r="R29" s="13"/>
      <c r="S29" s="13"/>
      <c r="T29" s="13"/>
      <c r="U29" s="13"/>
      <c r="V29" s="13"/>
      <c r="W29" s="13"/>
      <c r="X29" s="13"/>
      <c r="Y29" s="13"/>
      <c r="Z29" s="13"/>
    </row>
    <row r="30" spans="1:26" ht="12.75" customHeight="1" x14ac:dyDescent="0.3">
      <c r="A30" s="165" t="s">
        <v>121</v>
      </c>
      <c r="B30" s="125">
        <f>SUM(B8:B29)</f>
        <v>500</v>
      </c>
      <c r="C30" s="251">
        <f>SUM(C8:C29)</f>
        <v>1500</v>
      </c>
      <c r="D30" s="251">
        <f>SUM(D8:D29)</f>
        <v>0</v>
      </c>
      <c r="E30" s="125">
        <f>SUM(E8:E29)</f>
        <v>2000</v>
      </c>
      <c r="F30" s="119"/>
      <c r="G30" s="180"/>
      <c r="H30" s="13"/>
      <c r="I30" s="13"/>
      <c r="J30" s="13"/>
      <c r="K30" s="13"/>
      <c r="L30" s="13"/>
      <c r="M30" s="13"/>
      <c r="N30" s="13"/>
      <c r="O30" s="13"/>
      <c r="P30" s="13"/>
      <c r="Q30" s="13"/>
      <c r="R30" s="13"/>
      <c r="S30" s="13"/>
      <c r="T30" s="13"/>
      <c r="U30" s="13"/>
      <c r="V30" s="13"/>
      <c r="W30" s="13"/>
      <c r="X30" s="13"/>
      <c r="Y30" s="13"/>
      <c r="Z30" s="13"/>
    </row>
    <row r="31" spans="1:26" ht="12.75" customHeight="1" x14ac:dyDescent="0.25">
      <c r="A31" s="174"/>
      <c r="B31" s="75"/>
      <c r="C31" s="75"/>
      <c r="D31" s="75"/>
      <c r="E31" s="127"/>
      <c r="F31" s="119"/>
      <c r="G31" s="180"/>
      <c r="H31" s="13"/>
      <c r="I31" s="13"/>
      <c r="J31" s="13"/>
      <c r="K31" s="13"/>
      <c r="L31" s="13"/>
      <c r="M31" s="13"/>
      <c r="N31" s="13"/>
      <c r="O31" s="13"/>
      <c r="P31" s="13"/>
      <c r="Q31" s="13"/>
      <c r="R31" s="13"/>
      <c r="S31" s="13"/>
      <c r="T31" s="13"/>
      <c r="U31" s="13"/>
      <c r="V31" s="13"/>
      <c r="W31" s="13"/>
      <c r="X31" s="13"/>
      <c r="Y31" s="13"/>
      <c r="Z31" s="13"/>
    </row>
    <row r="32" spans="1:26" ht="12.75" customHeight="1" x14ac:dyDescent="0.3">
      <c r="A32" s="175" t="s">
        <v>64</v>
      </c>
      <c r="B32" s="75"/>
      <c r="C32" s="75"/>
      <c r="D32" s="75"/>
      <c r="E32" s="127"/>
      <c r="F32" s="119"/>
      <c r="G32" s="180"/>
      <c r="H32" s="13"/>
      <c r="I32" s="13"/>
      <c r="J32" s="13"/>
      <c r="K32" s="13"/>
      <c r="L32" s="13"/>
      <c r="M32" s="13"/>
      <c r="N32" s="13"/>
      <c r="O32" s="13"/>
      <c r="P32" s="13"/>
      <c r="Q32" s="13"/>
      <c r="R32" s="13"/>
      <c r="S32" s="13"/>
      <c r="T32" s="13"/>
      <c r="U32" s="13"/>
      <c r="V32" s="13"/>
      <c r="W32" s="13"/>
      <c r="X32" s="13"/>
      <c r="Y32" s="13"/>
      <c r="Z32" s="13"/>
    </row>
    <row r="33" spans="1:26" ht="12.75" customHeight="1" x14ac:dyDescent="0.25">
      <c r="A33" s="117" t="s">
        <v>122</v>
      </c>
      <c r="B33" s="290">
        <f>'2-Staffing Plan'!D59-(C33+D33)</f>
        <v>810000</v>
      </c>
      <c r="C33" s="289"/>
      <c r="D33" s="289"/>
      <c r="E33" s="115">
        <f t="shared" ref="E33:E74" si="1">SUM(B33:D33)</f>
        <v>810000</v>
      </c>
      <c r="F33" s="119"/>
      <c r="G33" s="180"/>
      <c r="H33" s="13"/>
      <c r="I33" s="13"/>
      <c r="J33" s="13"/>
      <c r="K33" s="13"/>
      <c r="L33" s="13"/>
      <c r="M33" s="13"/>
      <c r="N33" s="13"/>
      <c r="O33" s="13"/>
      <c r="P33" s="13"/>
      <c r="Q33" s="13"/>
      <c r="R33" s="13"/>
      <c r="S33" s="13"/>
      <c r="T33" s="13"/>
      <c r="U33" s="13"/>
      <c r="V33" s="13"/>
      <c r="W33" s="13"/>
      <c r="X33" s="13"/>
      <c r="Y33" s="13"/>
      <c r="Z33" s="13"/>
    </row>
    <row r="34" spans="1:26" ht="12.75" customHeight="1" x14ac:dyDescent="0.25">
      <c r="A34" s="117" t="s">
        <v>123</v>
      </c>
      <c r="B34" s="290">
        <f>('3-Assumptions'!B38*'3-Assumptions'!B39)*('2-Staffing Plan'!D22)</f>
        <v>0</v>
      </c>
      <c r="C34" s="289"/>
      <c r="D34" s="289"/>
      <c r="E34" s="115">
        <f t="shared" si="1"/>
        <v>0</v>
      </c>
      <c r="F34" s="119"/>
      <c r="G34" s="180"/>
      <c r="H34" s="13"/>
      <c r="I34" s="13"/>
      <c r="J34" s="13"/>
      <c r="K34" s="13"/>
      <c r="L34" s="13"/>
      <c r="M34" s="13"/>
      <c r="N34" s="13"/>
      <c r="O34" s="13"/>
      <c r="P34" s="13"/>
      <c r="Q34" s="13"/>
      <c r="R34" s="13"/>
      <c r="S34" s="13"/>
      <c r="T34" s="13"/>
      <c r="U34" s="13"/>
      <c r="V34" s="13"/>
      <c r="W34" s="13"/>
      <c r="X34" s="13"/>
      <c r="Y34" s="13"/>
      <c r="Z34" s="13"/>
    </row>
    <row r="35" spans="1:26" ht="12.75" customHeight="1" x14ac:dyDescent="0.25">
      <c r="A35" s="117" t="s">
        <v>124</v>
      </c>
      <c r="B35" s="241">
        <f>(B33+B34)*1.45%</f>
        <v>11745</v>
      </c>
      <c r="C35" s="241">
        <f t="shared" ref="C35:D35" si="2">(C33+C34)*1.45%</f>
        <v>0</v>
      </c>
      <c r="D35" s="241">
        <f t="shared" si="2"/>
        <v>0</v>
      </c>
      <c r="E35" s="115">
        <f t="shared" si="1"/>
        <v>11745</v>
      </c>
      <c r="F35" s="119"/>
      <c r="G35" s="180"/>
      <c r="H35" s="13"/>
      <c r="I35" s="13"/>
      <c r="J35" s="13"/>
      <c r="K35" s="13"/>
      <c r="L35" s="13"/>
      <c r="M35" s="13"/>
      <c r="N35" s="13"/>
      <c r="O35" s="13"/>
      <c r="P35" s="13"/>
      <c r="Q35" s="13"/>
      <c r="R35" s="13"/>
      <c r="S35" s="13"/>
      <c r="T35" s="13"/>
      <c r="U35" s="13"/>
      <c r="V35" s="13"/>
      <c r="W35" s="13"/>
      <c r="X35" s="13"/>
      <c r="Y35" s="13"/>
      <c r="Z35" s="13"/>
    </row>
    <row r="36" spans="1:26" ht="12.75" customHeight="1" x14ac:dyDescent="0.25">
      <c r="A36" s="117" t="s">
        <v>125</v>
      </c>
      <c r="B36" s="291">
        <v>0</v>
      </c>
      <c r="C36" s="291">
        <v>0</v>
      </c>
      <c r="D36" s="291">
        <v>0</v>
      </c>
      <c r="E36" s="115">
        <f t="shared" si="1"/>
        <v>0</v>
      </c>
      <c r="F36" s="119"/>
      <c r="G36" s="180"/>
      <c r="H36" s="13"/>
      <c r="I36" s="13"/>
      <c r="J36" s="13"/>
      <c r="K36" s="13"/>
      <c r="L36" s="13"/>
      <c r="M36" s="13"/>
      <c r="N36" s="13"/>
      <c r="O36" s="13"/>
      <c r="P36" s="13"/>
      <c r="Q36" s="13"/>
      <c r="R36" s="13"/>
      <c r="S36" s="13"/>
      <c r="T36" s="13"/>
      <c r="U36" s="13"/>
      <c r="V36" s="13"/>
      <c r="W36" s="13"/>
      <c r="X36" s="13"/>
      <c r="Y36" s="13"/>
      <c r="Z36" s="13"/>
    </row>
    <row r="37" spans="1:26" ht="12.75" customHeight="1" x14ac:dyDescent="0.25">
      <c r="A37" s="117" t="s">
        <v>126</v>
      </c>
      <c r="B37" s="291">
        <f>((B33+B34)*'3-Assumptions'!D30)</f>
        <v>169695</v>
      </c>
      <c r="C37" s="291">
        <f>((C33+C34)*'3-Assumptions'!E30)</f>
        <v>0</v>
      </c>
      <c r="D37" s="291">
        <f>((D33+D34)*'3-Assumptions'!F30)</f>
        <v>0</v>
      </c>
      <c r="E37" s="115">
        <f t="shared" si="1"/>
        <v>169695</v>
      </c>
      <c r="F37" s="119"/>
      <c r="G37" s="180"/>
      <c r="H37" s="13"/>
      <c r="I37" s="13"/>
      <c r="J37" s="13"/>
      <c r="K37" s="13"/>
      <c r="L37" s="13"/>
      <c r="M37" s="13"/>
      <c r="N37" s="13"/>
      <c r="O37" s="13"/>
      <c r="P37" s="13"/>
      <c r="Q37" s="13"/>
      <c r="R37" s="13"/>
      <c r="S37" s="13"/>
      <c r="T37" s="13"/>
      <c r="U37" s="13"/>
      <c r="V37" s="13"/>
      <c r="W37" s="13"/>
      <c r="X37" s="13"/>
      <c r="Y37" s="13"/>
      <c r="Z37" s="13"/>
    </row>
    <row r="38" spans="1:26" ht="12.75" customHeight="1" x14ac:dyDescent="0.25">
      <c r="A38" s="117" t="s">
        <v>127</v>
      </c>
      <c r="B38" s="290">
        <f>('3-Assumptions'!B40*1.1)*'2-Staffing Plan'!D64</f>
        <v>0</v>
      </c>
      <c r="C38" s="289"/>
      <c r="D38" s="289"/>
      <c r="E38" s="115">
        <f t="shared" si="1"/>
        <v>0</v>
      </c>
      <c r="F38" s="119" t="s">
        <v>10</v>
      </c>
      <c r="G38" s="180" t="s">
        <v>10</v>
      </c>
      <c r="H38" s="13"/>
      <c r="I38" s="13"/>
      <c r="J38" s="13"/>
      <c r="K38" s="13"/>
      <c r="L38" s="13"/>
      <c r="M38" s="13"/>
      <c r="N38" s="13"/>
      <c r="O38" s="13"/>
      <c r="P38" s="13"/>
      <c r="Q38" s="13"/>
      <c r="R38" s="13"/>
      <c r="S38" s="13"/>
      <c r="T38" s="13"/>
      <c r="U38" s="13"/>
      <c r="V38" s="13"/>
      <c r="W38" s="13"/>
      <c r="X38" s="13"/>
      <c r="Y38" s="13"/>
      <c r="Z38" s="13"/>
    </row>
    <row r="39" spans="1:26" ht="12.75" customHeight="1" x14ac:dyDescent="0.25">
      <c r="A39" s="117" t="s">
        <v>128</v>
      </c>
      <c r="B39" s="290">
        <f>('3-Assumptions'!B41*1.02^1)*'2-Staffing Plan'!D64</f>
        <v>0</v>
      </c>
      <c r="C39" s="289"/>
      <c r="D39" s="289"/>
      <c r="E39" s="115">
        <f t="shared" si="1"/>
        <v>0</v>
      </c>
      <c r="F39" s="119" t="s">
        <v>10</v>
      </c>
      <c r="G39" s="180" t="s">
        <v>10</v>
      </c>
      <c r="H39" s="13"/>
      <c r="I39" s="13"/>
      <c r="J39" s="13"/>
      <c r="K39" s="13"/>
      <c r="L39" s="13"/>
      <c r="M39" s="13"/>
      <c r="N39" s="13"/>
      <c r="O39" s="13"/>
      <c r="P39" s="13"/>
      <c r="Q39" s="13"/>
      <c r="R39" s="13"/>
      <c r="S39" s="13"/>
      <c r="T39" s="13"/>
      <c r="U39" s="13"/>
      <c r="V39" s="13"/>
      <c r="W39" s="13"/>
      <c r="X39" s="13"/>
      <c r="Y39" s="13"/>
      <c r="Z39" s="13"/>
    </row>
    <row r="40" spans="1:26" ht="12.75" customHeight="1" x14ac:dyDescent="0.25">
      <c r="A40" s="117" t="s">
        <v>129</v>
      </c>
      <c r="B40" s="290">
        <f>('3-Assumptions'!B42*1.1)*'2-Staffing Plan'!D64</f>
        <v>0</v>
      </c>
      <c r="C40" s="289"/>
      <c r="D40" s="289"/>
      <c r="E40" s="115">
        <f t="shared" si="1"/>
        <v>0</v>
      </c>
      <c r="F40" s="119"/>
      <c r="G40" s="180"/>
      <c r="H40" s="13"/>
      <c r="I40" s="13"/>
      <c r="J40" s="13"/>
      <c r="K40" s="13"/>
      <c r="L40" s="13"/>
      <c r="M40" s="13"/>
      <c r="N40" s="13"/>
      <c r="O40" s="13"/>
      <c r="P40" s="13"/>
      <c r="Q40" s="13"/>
      <c r="R40" s="13"/>
      <c r="S40" s="13"/>
      <c r="T40" s="13"/>
      <c r="U40" s="13"/>
      <c r="V40" s="13"/>
      <c r="W40" s="13"/>
      <c r="X40" s="13"/>
      <c r="Y40" s="13"/>
      <c r="Z40" s="13"/>
    </row>
    <row r="41" spans="1:26" ht="12.75" customHeight="1" x14ac:dyDescent="0.25">
      <c r="A41" s="117" t="s">
        <v>130</v>
      </c>
      <c r="B41" s="291">
        <f>'5-Year 1'!B41</f>
        <v>0</v>
      </c>
      <c r="C41" s="289"/>
      <c r="D41" s="289"/>
      <c r="E41" s="115">
        <f t="shared" si="1"/>
        <v>0</v>
      </c>
      <c r="F41" s="119"/>
      <c r="G41" s="180"/>
      <c r="H41" s="13"/>
      <c r="I41" s="13"/>
      <c r="J41" s="13"/>
      <c r="K41" s="13"/>
      <c r="L41" s="13"/>
      <c r="M41" s="13"/>
      <c r="N41" s="13"/>
      <c r="O41" s="13"/>
      <c r="P41" s="13"/>
      <c r="Q41" s="13"/>
      <c r="R41" s="13"/>
      <c r="S41" s="13"/>
      <c r="T41" s="13"/>
      <c r="U41" s="13"/>
      <c r="V41" s="13"/>
      <c r="W41" s="13"/>
      <c r="X41" s="13"/>
      <c r="Y41" s="13"/>
      <c r="Z41" s="13"/>
    </row>
    <row r="42" spans="1:26" ht="12.75" customHeight="1" x14ac:dyDescent="0.25">
      <c r="A42" s="117" t="s">
        <v>131</v>
      </c>
      <c r="B42" s="291">
        <f>('3-Assumptions'!$B$44*'2-Staffing Plan'!$D$64)</f>
        <v>0</v>
      </c>
      <c r="C42" s="289"/>
      <c r="D42" s="289"/>
      <c r="E42" s="115">
        <f t="shared" si="1"/>
        <v>0</v>
      </c>
      <c r="F42" s="119"/>
      <c r="G42" s="180"/>
      <c r="H42" s="13"/>
      <c r="I42" s="13"/>
      <c r="J42" s="13"/>
      <c r="K42" s="13"/>
      <c r="L42" s="13"/>
      <c r="M42" s="13"/>
      <c r="N42" s="13"/>
      <c r="O42" s="13"/>
      <c r="P42" s="13"/>
      <c r="Q42" s="13"/>
      <c r="R42" s="13"/>
      <c r="S42" s="13"/>
      <c r="T42" s="13"/>
      <c r="U42" s="13"/>
      <c r="V42" s="13"/>
      <c r="W42" s="13"/>
      <c r="X42" s="13"/>
      <c r="Y42" s="13"/>
      <c r="Z42" s="13"/>
    </row>
    <row r="43" spans="1:26" ht="12.75" customHeight="1" x14ac:dyDescent="0.25">
      <c r="A43" s="117" t="s">
        <v>132</v>
      </c>
      <c r="B43" s="291">
        <f>'5-Year 1'!B43</f>
        <v>0</v>
      </c>
      <c r="C43" s="289"/>
      <c r="D43" s="289"/>
      <c r="E43" s="115">
        <f t="shared" si="1"/>
        <v>0</v>
      </c>
      <c r="F43" s="119"/>
      <c r="G43" s="180"/>
      <c r="H43" s="13"/>
      <c r="I43" s="13"/>
      <c r="J43" s="13"/>
      <c r="K43" s="13"/>
      <c r="L43" s="13"/>
      <c r="M43" s="13"/>
      <c r="N43" s="13"/>
      <c r="O43" s="13"/>
      <c r="P43" s="13"/>
      <c r="Q43" s="13"/>
      <c r="R43" s="13"/>
      <c r="S43" s="13"/>
      <c r="T43" s="13"/>
      <c r="U43" s="13"/>
      <c r="V43" s="13"/>
      <c r="W43" s="13"/>
      <c r="X43" s="13"/>
      <c r="Y43" s="13"/>
      <c r="Z43" s="13"/>
    </row>
    <row r="44" spans="1:26" ht="12.75" customHeight="1" x14ac:dyDescent="0.25">
      <c r="A44" s="117" t="s">
        <v>133</v>
      </c>
      <c r="B44" s="291">
        <f>E5*'3-Assumptions'!$B$45</f>
        <v>0</v>
      </c>
      <c r="C44" s="289"/>
      <c r="D44" s="289"/>
      <c r="E44" s="115">
        <f t="shared" si="1"/>
        <v>0</v>
      </c>
      <c r="F44" s="119"/>
      <c r="G44" s="180"/>
      <c r="H44" s="13"/>
      <c r="I44" s="13"/>
      <c r="J44" s="13"/>
      <c r="K44" s="13"/>
      <c r="L44" s="13"/>
      <c r="M44" s="13"/>
      <c r="N44" s="13"/>
      <c r="O44" s="13"/>
      <c r="P44" s="13"/>
      <c r="Q44" s="13"/>
      <c r="R44" s="13"/>
      <c r="S44" s="13"/>
      <c r="T44" s="13"/>
      <c r="U44" s="13"/>
      <c r="V44" s="13"/>
      <c r="W44" s="13"/>
      <c r="X44" s="13"/>
      <c r="Y44" s="13"/>
      <c r="Z44" s="13"/>
    </row>
    <row r="45" spans="1:26" ht="12.75" customHeight="1" x14ac:dyDescent="0.25">
      <c r="A45" s="117" t="s">
        <v>134</v>
      </c>
      <c r="B45" s="291">
        <f>'5-Year 1'!B45*1.05</f>
        <v>0</v>
      </c>
      <c r="C45" s="289"/>
      <c r="D45" s="289">
        <f>'9-Support-CDE start-up grant'!D11</f>
        <v>0</v>
      </c>
      <c r="E45" s="115">
        <f t="shared" si="1"/>
        <v>0</v>
      </c>
      <c r="F45" s="119"/>
      <c r="G45" s="180"/>
      <c r="H45" s="13"/>
      <c r="I45" s="13"/>
      <c r="J45" s="13"/>
      <c r="K45" s="13"/>
      <c r="L45" s="13"/>
      <c r="M45" s="13"/>
      <c r="N45" s="13"/>
      <c r="O45" s="13"/>
      <c r="P45" s="13"/>
      <c r="Q45" s="13"/>
      <c r="R45" s="13"/>
      <c r="S45" s="13"/>
      <c r="T45" s="13"/>
      <c r="U45" s="13"/>
      <c r="V45" s="13"/>
      <c r="W45" s="13"/>
      <c r="X45" s="13"/>
      <c r="Y45" s="13"/>
      <c r="Z45" s="13"/>
    </row>
    <row r="46" spans="1:26" ht="12.75" customHeight="1" x14ac:dyDescent="0.25">
      <c r="A46" s="117" t="s">
        <v>135</v>
      </c>
      <c r="B46" s="292">
        <v>8000</v>
      </c>
      <c r="C46" s="289"/>
      <c r="D46" s="289">
        <f>'9-Support-CDE start-up grant'!D10</f>
        <v>0</v>
      </c>
      <c r="E46" s="115">
        <f t="shared" si="1"/>
        <v>8000</v>
      </c>
      <c r="F46" s="121" t="s">
        <v>331</v>
      </c>
      <c r="G46" s="180"/>
      <c r="H46" s="13"/>
      <c r="I46" s="13"/>
      <c r="J46" s="13"/>
      <c r="K46" s="13"/>
      <c r="L46" s="13"/>
      <c r="M46" s="13"/>
      <c r="N46" s="13"/>
      <c r="O46" s="13"/>
      <c r="P46" s="13"/>
      <c r="Q46" s="13"/>
      <c r="R46" s="13"/>
      <c r="S46" s="13"/>
      <c r="T46" s="13"/>
      <c r="U46" s="13"/>
      <c r="V46" s="13"/>
      <c r="W46" s="13"/>
      <c r="X46" s="13"/>
      <c r="Y46" s="13"/>
      <c r="Z46" s="13"/>
    </row>
    <row r="47" spans="1:26" ht="12.75" customHeight="1" x14ac:dyDescent="0.25">
      <c r="A47" s="117" t="s">
        <v>136</v>
      </c>
      <c r="B47" s="292">
        <v>0</v>
      </c>
      <c r="C47" s="289"/>
      <c r="D47" s="289" t="s">
        <v>10</v>
      </c>
      <c r="E47" s="115">
        <f t="shared" si="1"/>
        <v>0</v>
      </c>
      <c r="F47" s="119"/>
      <c r="G47" s="180"/>
      <c r="H47" s="13"/>
      <c r="I47" s="13"/>
      <c r="J47" s="13"/>
      <c r="K47" s="13"/>
      <c r="L47" s="13"/>
      <c r="M47" s="13"/>
      <c r="N47" s="13"/>
      <c r="O47" s="13"/>
      <c r="P47" s="13"/>
      <c r="Q47" s="13"/>
      <c r="R47" s="13"/>
      <c r="S47" s="13"/>
      <c r="T47" s="13"/>
      <c r="U47" s="13"/>
      <c r="V47" s="13"/>
      <c r="W47" s="13"/>
      <c r="X47" s="13"/>
      <c r="Y47" s="13"/>
      <c r="Z47" s="13"/>
    </row>
    <row r="48" spans="1:26" ht="12.75" customHeight="1" x14ac:dyDescent="0.25">
      <c r="A48" s="117" t="s">
        <v>137</v>
      </c>
      <c r="B48" s="291">
        <f>'5-Year 1'!B48*1.05</f>
        <v>0</v>
      </c>
      <c r="C48" s="289"/>
      <c r="D48" s="289">
        <f>'9-Support-CDE start-up grant'!D12</f>
        <v>0</v>
      </c>
      <c r="E48" s="115">
        <f t="shared" si="1"/>
        <v>0</v>
      </c>
      <c r="F48" s="119"/>
      <c r="G48" s="180"/>
      <c r="H48" s="13"/>
      <c r="I48" s="13"/>
      <c r="J48" s="13"/>
      <c r="K48" s="13"/>
      <c r="L48" s="13"/>
      <c r="M48" s="13"/>
      <c r="N48" s="13"/>
      <c r="O48" s="13"/>
      <c r="P48" s="13"/>
      <c r="Q48" s="13"/>
      <c r="R48" s="13"/>
      <c r="S48" s="13"/>
      <c r="T48" s="13"/>
      <c r="U48" s="13"/>
      <c r="V48" s="13"/>
      <c r="W48" s="13"/>
      <c r="X48" s="13"/>
      <c r="Y48" s="13"/>
      <c r="Z48" s="13"/>
    </row>
    <row r="49" spans="1:26" ht="12.75" customHeight="1" x14ac:dyDescent="0.25">
      <c r="A49" s="117" t="s">
        <v>138</v>
      </c>
      <c r="B49" s="291">
        <f>'5-Year 1'!B49*1.05</f>
        <v>0</v>
      </c>
      <c r="C49" s="289"/>
      <c r="D49" s="289"/>
      <c r="E49" s="115">
        <f t="shared" si="1"/>
        <v>0</v>
      </c>
      <c r="F49" s="119"/>
      <c r="G49" s="180"/>
      <c r="H49" s="13"/>
      <c r="I49" s="13"/>
      <c r="J49" s="13"/>
      <c r="K49" s="13"/>
      <c r="L49" s="13"/>
      <c r="M49" s="13"/>
      <c r="N49" s="13"/>
      <c r="O49" s="13"/>
      <c r="P49" s="13"/>
      <c r="Q49" s="13"/>
      <c r="R49" s="13"/>
      <c r="S49" s="13"/>
      <c r="T49" s="13"/>
      <c r="U49" s="13"/>
      <c r="V49" s="13"/>
      <c r="W49" s="13"/>
      <c r="X49" s="13"/>
      <c r="Y49" s="13"/>
      <c r="Z49" s="13"/>
    </row>
    <row r="50" spans="1:26" ht="12.75" customHeight="1" x14ac:dyDescent="0.25">
      <c r="A50" s="117" t="s">
        <v>139</v>
      </c>
      <c r="B50" s="291">
        <f>'5-Year 1'!B50*1.05</f>
        <v>0</v>
      </c>
      <c r="C50" s="289"/>
      <c r="D50" s="289"/>
      <c r="E50" s="115">
        <f t="shared" si="1"/>
        <v>0</v>
      </c>
      <c r="F50" s="119"/>
      <c r="G50" s="180"/>
      <c r="H50" s="13"/>
      <c r="I50" s="13"/>
      <c r="J50" s="13"/>
      <c r="K50" s="13"/>
      <c r="L50" s="13"/>
      <c r="M50" s="13"/>
      <c r="N50" s="13"/>
      <c r="O50" s="13"/>
      <c r="P50" s="13"/>
      <c r="Q50" s="13"/>
      <c r="R50" s="13"/>
      <c r="S50" s="13"/>
      <c r="T50" s="13"/>
      <c r="U50" s="13"/>
      <c r="V50" s="13"/>
      <c r="W50" s="13"/>
      <c r="X50" s="13"/>
      <c r="Y50" s="13"/>
      <c r="Z50" s="13"/>
    </row>
    <row r="51" spans="1:26" ht="12.75" customHeight="1" x14ac:dyDescent="0.25">
      <c r="A51" s="117" t="s">
        <v>140</v>
      </c>
      <c r="B51" s="291">
        <f>'5-Year 1'!B51*1.05</f>
        <v>0</v>
      </c>
      <c r="C51" s="289"/>
      <c r="D51" s="289"/>
      <c r="E51" s="115">
        <f t="shared" si="1"/>
        <v>0</v>
      </c>
      <c r="F51" s="119"/>
      <c r="G51" s="180"/>
      <c r="H51" s="13"/>
      <c r="I51" s="13"/>
      <c r="J51" s="13"/>
      <c r="K51" s="13"/>
      <c r="L51" s="13"/>
      <c r="M51" s="13"/>
      <c r="N51" s="13"/>
      <c r="O51" s="13"/>
      <c r="P51" s="13"/>
      <c r="Q51" s="13"/>
      <c r="R51" s="13"/>
      <c r="S51" s="13"/>
      <c r="T51" s="13"/>
      <c r="U51" s="13"/>
      <c r="V51" s="13"/>
      <c r="W51" s="13"/>
      <c r="X51" s="13"/>
      <c r="Y51" s="13"/>
      <c r="Z51" s="13"/>
    </row>
    <row r="52" spans="1:26" ht="12.75" customHeight="1" x14ac:dyDescent="0.25">
      <c r="A52" s="117" t="s">
        <v>141</v>
      </c>
      <c r="B52" s="291">
        <f>(SUM('1-Enrollment Plan'!D7:D17))*'3-Assumptions'!$B$46</f>
        <v>0</v>
      </c>
      <c r="C52" s="289"/>
      <c r="D52" s="289"/>
      <c r="E52" s="115">
        <f t="shared" si="1"/>
        <v>0</v>
      </c>
      <c r="F52" s="119"/>
      <c r="G52" s="180"/>
      <c r="H52" s="13"/>
      <c r="I52" s="13"/>
      <c r="J52" s="13"/>
      <c r="K52" s="13"/>
      <c r="L52" s="13"/>
      <c r="M52" s="13"/>
      <c r="N52" s="13"/>
      <c r="O52" s="13"/>
      <c r="P52" s="13"/>
      <c r="Q52" s="13"/>
      <c r="R52" s="13"/>
      <c r="S52" s="13"/>
      <c r="T52" s="13"/>
      <c r="U52" s="13"/>
      <c r="V52" s="13"/>
      <c r="W52" s="13"/>
      <c r="X52" s="13"/>
      <c r="Y52" s="13"/>
      <c r="Z52" s="13"/>
    </row>
    <row r="53" spans="1:26" ht="12.75" customHeight="1" x14ac:dyDescent="0.25">
      <c r="A53" s="117" t="s">
        <v>142</v>
      </c>
      <c r="B53" s="291">
        <f>('3-Assumptions'!$B$47+'3-Assumptions'!$B$48)*'1-Enrollment Plan'!D21</f>
        <v>0</v>
      </c>
      <c r="C53" s="289"/>
      <c r="D53" s="289"/>
      <c r="E53" s="115">
        <f t="shared" si="1"/>
        <v>0</v>
      </c>
      <c r="F53" s="119"/>
      <c r="G53" s="180"/>
      <c r="H53" s="13"/>
      <c r="I53" s="13"/>
      <c r="J53" s="13"/>
      <c r="K53" s="13"/>
      <c r="L53" s="13"/>
      <c r="M53" s="13"/>
      <c r="N53" s="13"/>
      <c r="O53" s="13"/>
      <c r="P53" s="13"/>
      <c r="Q53" s="13"/>
      <c r="R53" s="13"/>
      <c r="S53" s="13"/>
      <c r="T53" s="13"/>
      <c r="U53" s="13"/>
      <c r="V53" s="13"/>
      <c r="W53" s="13"/>
      <c r="X53" s="13"/>
      <c r="Y53" s="13"/>
      <c r="Z53" s="13"/>
    </row>
    <row r="54" spans="1:26" ht="12.75" customHeight="1" x14ac:dyDescent="0.25">
      <c r="A54" s="117" t="s">
        <v>143</v>
      </c>
      <c r="B54" s="290">
        <f>'3-Assumptions'!D34</f>
        <v>0</v>
      </c>
      <c r="C54" s="289"/>
      <c r="D54" s="289"/>
      <c r="E54" s="115">
        <f t="shared" si="1"/>
        <v>0</v>
      </c>
      <c r="F54" s="119"/>
      <c r="G54" s="180"/>
      <c r="H54" s="13"/>
      <c r="I54" s="13"/>
      <c r="J54" s="13"/>
      <c r="K54" s="13"/>
      <c r="L54" s="13"/>
      <c r="M54" s="13"/>
      <c r="N54" s="13"/>
      <c r="O54" s="13"/>
      <c r="P54" s="13"/>
      <c r="Q54" s="13"/>
      <c r="R54" s="13"/>
      <c r="S54" s="13"/>
      <c r="T54" s="13"/>
      <c r="U54" s="13"/>
      <c r="V54" s="13"/>
      <c r="W54" s="13"/>
      <c r="X54" s="13"/>
      <c r="Y54" s="13"/>
      <c r="Z54" s="13"/>
    </row>
    <row r="55" spans="1:26" ht="12.75" customHeight="1" x14ac:dyDescent="0.25">
      <c r="A55" s="117" t="s">
        <v>144</v>
      </c>
      <c r="B55" s="290">
        <f>'3-Assumptions'!$D$33*(E33+E34)</f>
        <v>2430</v>
      </c>
      <c r="C55" s="289"/>
      <c r="D55" s="289"/>
      <c r="E55" s="115">
        <f t="shared" si="1"/>
        <v>2430</v>
      </c>
      <c r="F55" s="119"/>
      <c r="G55" s="180"/>
      <c r="H55" s="13"/>
      <c r="I55" s="13"/>
      <c r="J55" s="13"/>
      <c r="K55" s="13"/>
      <c r="L55" s="13"/>
      <c r="M55" s="13"/>
      <c r="N55" s="13"/>
      <c r="O55" s="13"/>
      <c r="P55" s="13"/>
      <c r="Q55" s="13"/>
      <c r="R55" s="13"/>
      <c r="S55" s="13"/>
      <c r="T55" s="13"/>
      <c r="U55" s="13"/>
      <c r="V55" s="13"/>
      <c r="W55" s="13"/>
      <c r="X55" s="13"/>
      <c r="Y55" s="13"/>
      <c r="Z55" s="13"/>
    </row>
    <row r="56" spans="1:26" ht="12.75" customHeight="1" x14ac:dyDescent="0.25">
      <c r="A56" s="117" t="s">
        <v>145</v>
      </c>
      <c r="B56" s="290">
        <f>((E33+E34)/100)*2</f>
        <v>16200</v>
      </c>
      <c r="C56" s="289"/>
      <c r="D56" s="289"/>
      <c r="E56" s="115">
        <f t="shared" si="1"/>
        <v>16200</v>
      </c>
      <c r="F56" s="119"/>
      <c r="G56" s="180"/>
      <c r="H56" s="13"/>
      <c r="I56" s="13"/>
      <c r="J56" s="13"/>
      <c r="K56" s="13"/>
      <c r="L56" s="13"/>
      <c r="M56" s="13"/>
      <c r="N56" s="13"/>
      <c r="O56" s="13"/>
      <c r="P56" s="13"/>
      <c r="Q56" s="13"/>
      <c r="R56" s="13"/>
      <c r="S56" s="13"/>
      <c r="T56" s="13"/>
      <c r="U56" s="13"/>
      <c r="V56" s="13"/>
      <c r="W56" s="13"/>
      <c r="X56" s="13"/>
      <c r="Y56" s="13"/>
      <c r="Z56" s="13"/>
    </row>
    <row r="57" spans="1:26" ht="12.75" customHeight="1" x14ac:dyDescent="0.25">
      <c r="A57" s="117" t="s">
        <v>146</v>
      </c>
      <c r="B57" s="290">
        <f>'5-Year 1'!B57*1.05</f>
        <v>0</v>
      </c>
      <c r="C57" s="289"/>
      <c r="D57" s="289"/>
      <c r="E57" s="115">
        <f t="shared" si="1"/>
        <v>0</v>
      </c>
      <c r="F57" s="119"/>
      <c r="G57" s="180"/>
      <c r="H57" s="13"/>
      <c r="I57" s="13"/>
      <c r="J57" s="13"/>
      <c r="K57" s="13"/>
      <c r="L57" s="13"/>
      <c r="M57" s="13"/>
      <c r="N57" s="13"/>
      <c r="O57" s="13"/>
      <c r="P57" s="13"/>
      <c r="Q57" s="13"/>
      <c r="R57" s="13"/>
      <c r="S57" s="13"/>
      <c r="T57" s="13"/>
      <c r="U57" s="13"/>
      <c r="V57" s="13"/>
      <c r="W57" s="13"/>
      <c r="X57" s="13"/>
      <c r="Y57" s="13"/>
      <c r="Z57" s="13"/>
    </row>
    <row r="58" spans="1:26" ht="12.75" customHeight="1" x14ac:dyDescent="0.25">
      <c r="A58" s="117" t="s">
        <v>147</v>
      </c>
      <c r="B58" s="290">
        <f>'3-Assumptions'!$B$49*'1-Enrollment Plan'!$D$21</f>
        <v>0</v>
      </c>
      <c r="C58" s="289"/>
      <c r="D58" s="289"/>
      <c r="E58" s="115">
        <f t="shared" si="1"/>
        <v>0</v>
      </c>
      <c r="F58" s="119"/>
      <c r="G58" s="180"/>
      <c r="H58" s="13"/>
      <c r="I58" s="13"/>
      <c r="J58" s="13"/>
      <c r="K58" s="13"/>
      <c r="L58" s="13"/>
      <c r="M58" s="13"/>
      <c r="N58" s="13"/>
      <c r="O58" s="13"/>
      <c r="P58" s="13"/>
      <c r="Q58" s="13"/>
      <c r="R58" s="13"/>
      <c r="S58" s="13"/>
      <c r="T58" s="13"/>
      <c r="U58" s="13"/>
      <c r="V58" s="13"/>
      <c r="W58" s="13"/>
      <c r="X58" s="13"/>
      <c r="Y58" s="13"/>
      <c r="Z58" s="13"/>
    </row>
    <row r="59" spans="1:26" ht="12.75" customHeight="1" x14ac:dyDescent="0.25">
      <c r="A59" s="117" t="s">
        <v>148</v>
      </c>
      <c r="B59" s="290">
        <f>E5*'3-Assumptions'!$B$50</f>
        <v>0</v>
      </c>
      <c r="C59" s="289"/>
      <c r="D59" s="289">
        <f>'9-Support-CDE start-up grant'!D13</f>
        <v>0</v>
      </c>
      <c r="E59" s="115">
        <f t="shared" si="1"/>
        <v>0</v>
      </c>
      <c r="F59" s="119"/>
      <c r="G59" s="180"/>
      <c r="H59" s="13"/>
      <c r="I59" s="13"/>
      <c r="J59" s="13"/>
      <c r="K59" s="13"/>
      <c r="L59" s="13"/>
      <c r="M59" s="13"/>
      <c r="N59" s="13"/>
      <c r="O59" s="13"/>
      <c r="P59" s="13"/>
      <c r="Q59" s="13"/>
      <c r="R59" s="13"/>
      <c r="S59" s="13"/>
      <c r="T59" s="13"/>
      <c r="U59" s="13"/>
      <c r="V59" s="13"/>
      <c r="W59" s="13"/>
      <c r="X59" s="13"/>
      <c r="Y59" s="13"/>
      <c r="Z59" s="13"/>
    </row>
    <row r="60" spans="1:26" ht="12.75" customHeight="1" x14ac:dyDescent="0.25">
      <c r="A60" s="117" t="s">
        <v>149</v>
      </c>
      <c r="B60" s="290">
        <f>'2-Staffing Plan'!D64*'3-Assumptions'!$B$43*0</f>
        <v>0</v>
      </c>
      <c r="C60" s="289"/>
      <c r="D60" s="293">
        <f>'9-Support-CDE start-up grant'!D14</f>
        <v>0</v>
      </c>
      <c r="E60" s="115">
        <f t="shared" si="1"/>
        <v>0</v>
      </c>
      <c r="F60" s="119"/>
      <c r="G60" s="180"/>
      <c r="H60" s="13"/>
      <c r="I60" s="13"/>
      <c r="J60" s="13"/>
      <c r="K60" s="13"/>
      <c r="L60" s="13"/>
      <c r="M60" s="13"/>
      <c r="N60" s="13"/>
      <c r="O60" s="13"/>
      <c r="P60" s="13"/>
      <c r="Q60" s="13"/>
      <c r="R60" s="13"/>
      <c r="S60" s="13"/>
      <c r="T60" s="13"/>
      <c r="U60" s="13"/>
      <c r="V60" s="13"/>
      <c r="W60" s="13"/>
      <c r="X60" s="13"/>
      <c r="Y60" s="13"/>
      <c r="Z60" s="13"/>
    </row>
    <row r="61" spans="1:26" ht="12.75" customHeight="1" x14ac:dyDescent="0.25">
      <c r="A61" s="117" t="s">
        <v>150</v>
      </c>
      <c r="B61" s="241">
        <f>E28*'3-Assumptions'!D28</f>
        <v>0</v>
      </c>
      <c r="C61" s="241">
        <v>0</v>
      </c>
      <c r="D61" s="241">
        <v>0</v>
      </c>
      <c r="E61" s="115">
        <f t="shared" si="1"/>
        <v>0</v>
      </c>
      <c r="F61" s="119"/>
      <c r="G61" s="180"/>
      <c r="H61" s="13"/>
      <c r="I61" s="13"/>
      <c r="J61" s="13"/>
      <c r="K61" s="13"/>
      <c r="L61" s="13"/>
      <c r="M61" s="13"/>
      <c r="N61" s="13"/>
      <c r="O61" s="13"/>
      <c r="P61" s="13"/>
      <c r="Q61" s="13"/>
      <c r="R61" s="13"/>
      <c r="S61" s="13"/>
      <c r="T61" s="13"/>
      <c r="U61" s="13"/>
      <c r="V61" s="13"/>
      <c r="W61" s="13"/>
      <c r="X61" s="13"/>
      <c r="Y61" s="13"/>
      <c r="Z61" s="13"/>
    </row>
    <row r="62" spans="1:26" ht="12.75" customHeight="1" x14ac:dyDescent="0.25">
      <c r="A62" s="117" t="s">
        <v>151</v>
      </c>
      <c r="B62" s="241">
        <f>B28*'3-Assumptions'!D29</f>
        <v>0</v>
      </c>
      <c r="C62" s="241">
        <v>0</v>
      </c>
      <c r="D62" s="241">
        <v>0</v>
      </c>
      <c r="E62" s="115">
        <f t="shared" si="1"/>
        <v>0</v>
      </c>
      <c r="F62" s="119"/>
      <c r="G62" s="180"/>
      <c r="H62" s="13"/>
      <c r="I62" s="13"/>
      <c r="J62" s="13"/>
      <c r="K62" s="13"/>
      <c r="L62" s="13"/>
      <c r="M62" s="13"/>
      <c r="N62" s="13"/>
      <c r="O62" s="13"/>
      <c r="P62" s="13"/>
      <c r="Q62" s="13"/>
      <c r="R62" s="13"/>
      <c r="S62" s="13"/>
      <c r="T62" s="13"/>
      <c r="U62" s="13"/>
      <c r="V62" s="13"/>
      <c r="W62" s="13"/>
      <c r="X62" s="13"/>
      <c r="Y62" s="13"/>
      <c r="Z62" s="13"/>
    </row>
    <row r="63" spans="1:26" ht="12.75" customHeight="1" x14ac:dyDescent="0.25">
      <c r="A63" s="117" t="s">
        <v>152</v>
      </c>
      <c r="B63" s="290">
        <f>'3-Assumptions'!$B$51*'1-Enrollment Plan'!$D$21</f>
        <v>0</v>
      </c>
      <c r="C63" s="289"/>
      <c r="D63" s="289"/>
      <c r="E63" s="115">
        <f t="shared" si="1"/>
        <v>0</v>
      </c>
      <c r="F63" s="119"/>
      <c r="G63" s="180"/>
      <c r="H63" s="13"/>
      <c r="I63" s="13"/>
      <c r="J63" s="13"/>
      <c r="K63" s="13"/>
      <c r="L63" s="13"/>
      <c r="M63" s="13"/>
      <c r="N63" s="13"/>
      <c r="O63" s="13"/>
      <c r="P63" s="13"/>
      <c r="Q63" s="13"/>
      <c r="R63" s="13"/>
      <c r="S63" s="13"/>
      <c r="T63" s="13"/>
      <c r="U63" s="13"/>
      <c r="V63" s="13"/>
      <c r="W63" s="13"/>
      <c r="X63" s="13"/>
      <c r="Y63" s="13"/>
      <c r="Z63" s="13"/>
    </row>
    <row r="64" spans="1:26" ht="12.75" customHeight="1" x14ac:dyDescent="0.25">
      <c r="A64" s="117" t="s">
        <v>153</v>
      </c>
      <c r="B64" s="290">
        <f>E5*'3-Assumptions'!$B$52</f>
        <v>0</v>
      </c>
      <c r="C64" s="289"/>
      <c r="D64" s="289"/>
      <c r="E64" s="115">
        <f t="shared" si="1"/>
        <v>0</v>
      </c>
      <c r="F64" s="119"/>
      <c r="G64" s="180"/>
      <c r="H64" s="13"/>
      <c r="I64" s="13"/>
      <c r="J64" s="13"/>
      <c r="K64" s="13"/>
      <c r="L64" s="13"/>
      <c r="M64" s="13"/>
      <c r="N64" s="13"/>
      <c r="O64" s="13"/>
      <c r="P64" s="13"/>
      <c r="Q64" s="13"/>
      <c r="R64" s="13"/>
      <c r="S64" s="13"/>
      <c r="T64" s="13"/>
      <c r="U64" s="13"/>
      <c r="V64" s="13"/>
      <c r="W64" s="13"/>
      <c r="X64" s="13"/>
      <c r="Y64" s="13"/>
      <c r="Z64" s="13"/>
    </row>
    <row r="65" spans="1:26" ht="12.75" customHeight="1" x14ac:dyDescent="0.25">
      <c r="A65" s="117" t="s">
        <v>154</v>
      </c>
      <c r="B65" s="290">
        <f>E5*'3-Assumptions'!$B$53</f>
        <v>0</v>
      </c>
      <c r="C65" s="289"/>
      <c r="D65" s="289"/>
      <c r="E65" s="115">
        <f t="shared" si="1"/>
        <v>0</v>
      </c>
      <c r="F65" s="119"/>
      <c r="G65" s="180"/>
      <c r="H65" s="13"/>
      <c r="I65" s="13"/>
      <c r="J65" s="13"/>
      <c r="K65" s="13"/>
      <c r="L65" s="13"/>
      <c r="M65" s="13"/>
      <c r="N65" s="13"/>
      <c r="O65" s="13"/>
      <c r="P65" s="13"/>
      <c r="Q65" s="13"/>
      <c r="R65" s="13"/>
      <c r="S65" s="13"/>
      <c r="T65" s="13"/>
      <c r="U65" s="13"/>
      <c r="V65" s="13"/>
      <c r="W65" s="13"/>
      <c r="X65" s="13"/>
      <c r="Y65" s="13"/>
      <c r="Z65" s="13"/>
    </row>
    <row r="66" spans="1:26" ht="12.75" customHeight="1" x14ac:dyDescent="0.25">
      <c r="A66" s="117" t="s">
        <v>155</v>
      </c>
      <c r="B66" s="290"/>
      <c r="C66" s="289"/>
      <c r="D66" s="289">
        <f>'9-Support-CDE start-up grant'!D15</f>
        <v>0</v>
      </c>
      <c r="E66" s="115">
        <f t="shared" si="1"/>
        <v>0</v>
      </c>
      <c r="F66" s="119"/>
      <c r="G66" s="180"/>
      <c r="H66" s="13"/>
      <c r="I66" s="13"/>
      <c r="J66" s="13"/>
      <c r="K66" s="13"/>
      <c r="L66" s="13"/>
      <c r="M66" s="13"/>
      <c r="N66" s="13"/>
      <c r="O66" s="13"/>
      <c r="P66" s="13"/>
      <c r="Q66" s="13"/>
      <c r="R66" s="13"/>
      <c r="S66" s="13"/>
      <c r="T66" s="13"/>
      <c r="U66" s="13"/>
      <c r="V66" s="13"/>
      <c r="W66" s="13"/>
      <c r="X66" s="13"/>
      <c r="Y66" s="13"/>
      <c r="Z66" s="13"/>
    </row>
    <row r="67" spans="1:26" ht="12.75" customHeight="1" x14ac:dyDescent="0.25">
      <c r="A67" s="117" t="s">
        <v>156</v>
      </c>
      <c r="B67" s="290">
        <f>'5-Year 1'!B67*1.05</f>
        <v>0</v>
      </c>
      <c r="C67" s="289"/>
      <c r="D67" s="289"/>
      <c r="E67" s="115">
        <f t="shared" si="1"/>
        <v>0</v>
      </c>
      <c r="F67" s="119"/>
      <c r="G67" s="180"/>
      <c r="H67" s="13"/>
      <c r="I67" s="13"/>
      <c r="J67" s="13"/>
      <c r="K67" s="13"/>
      <c r="L67" s="13"/>
      <c r="M67" s="13"/>
      <c r="N67" s="13"/>
      <c r="O67" s="13"/>
      <c r="P67" s="13"/>
      <c r="Q67" s="13"/>
      <c r="R67" s="13"/>
      <c r="S67" s="13"/>
      <c r="T67" s="13"/>
      <c r="U67" s="13"/>
      <c r="V67" s="13"/>
      <c r="W67" s="13"/>
      <c r="X67" s="13"/>
      <c r="Y67" s="13"/>
      <c r="Z67" s="13"/>
    </row>
    <row r="68" spans="1:26" ht="12.75" customHeight="1" x14ac:dyDescent="0.25">
      <c r="A68" s="117" t="s">
        <v>157</v>
      </c>
      <c r="B68" s="290">
        <f>'5-Year 1'!B68</f>
        <v>0</v>
      </c>
      <c r="C68" s="289"/>
      <c r="D68" s="289"/>
      <c r="E68" s="115">
        <f t="shared" si="1"/>
        <v>0</v>
      </c>
      <c r="F68" s="119"/>
      <c r="G68" s="180"/>
      <c r="H68" s="13"/>
      <c r="I68" s="13"/>
      <c r="J68" s="13"/>
      <c r="K68" s="13"/>
      <c r="L68" s="13"/>
      <c r="M68" s="13"/>
      <c r="N68" s="13"/>
      <c r="O68" s="13"/>
      <c r="P68" s="13"/>
      <c r="Q68" s="13"/>
      <c r="R68" s="13"/>
      <c r="S68" s="13"/>
      <c r="T68" s="13"/>
      <c r="U68" s="13"/>
      <c r="V68" s="13"/>
      <c r="W68" s="13"/>
      <c r="X68" s="13"/>
      <c r="Y68" s="13"/>
      <c r="Z68" s="13"/>
    </row>
    <row r="69" spans="1:26" ht="12.75" customHeight="1" x14ac:dyDescent="0.25">
      <c r="A69" s="117" t="s">
        <v>158</v>
      </c>
      <c r="B69" s="290">
        <f>'5-Year 1'!B69*1.043</f>
        <v>0</v>
      </c>
      <c r="C69" s="289"/>
      <c r="D69" s="289">
        <f>'9-Support-CDE start-up grant'!D16+'9-Support-CDE start-up grant'!D17+'9-Support-CDE start-up grant'!D18</f>
        <v>0</v>
      </c>
      <c r="E69" s="115">
        <f t="shared" si="1"/>
        <v>0</v>
      </c>
      <c r="F69" s="119"/>
      <c r="G69" s="180"/>
      <c r="H69" s="13"/>
      <c r="I69" s="13"/>
      <c r="J69" s="13"/>
      <c r="K69" s="13"/>
      <c r="L69" s="13"/>
      <c r="M69" s="13"/>
      <c r="N69" s="13"/>
      <c r="O69" s="13"/>
      <c r="P69" s="13"/>
      <c r="Q69" s="13"/>
      <c r="R69" s="13"/>
      <c r="S69" s="13"/>
      <c r="T69" s="13"/>
      <c r="U69" s="13"/>
      <c r="V69" s="13"/>
      <c r="W69" s="13"/>
      <c r="X69" s="13"/>
      <c r="Y69" s="13"/>
      <c r="Z69" s="13"/>
    </row>
    <row r="70" spans="1:26" ht="12.75" customHeight="1" x14ac:dyDescent="0.25">
      <c r="A70" s="117" t="s">
        <v>159</v>
      </c>
      <c r="B70" s="290">
        <f>'5-Year 1'!B70*1.043</f>
        <v>0</v>
      </c>
      <c r="C70" s="289"/>
      <c r="D70" s="289">
        <f>'9-Support-CDE start-up grant'!D19+'9-Support-CDE start-up grant'!D20+'9-Support-CDE start-up grant'!D21</f>
        <v>0</v>
      </c>
      <c r="E70" s="115">
        <f t="shared" si="1"/>
        <v>0</v>
      </c>
      <c r="F70" s="119"/>
      <c r="G70" s="180"/>
      <c r="H70" s="13"/>
      <c r="I70" s="13"/>
      <c r="J70" s="13"/>
      <c r="K70" s="13"/>
      <c r="L70" s="13"/>
      <c r="M70" s="13"/>
      <c r="N70" s="13"/>
      <c r="O70" s="13"/>
      <c r="P70" s="13"/>
      <c r="Q70" s="13"/>
      <c r="R70" s="13"/>
      <c r="S70" s="13"/>
      <c r="T70" s="13"/>
      <c r="U70" s="13"/>
      <c r="V70" s="13"/>
      <c r="W70" s="13"/>
      <c r="X70" s="13"/>
      <c r="Y70" s="13"/>
      <c r="Z70" s="13"/>
    </row>
    <row r="71" spans="1:26" ht="12.75" customHeight="1" x14ac:dyDescent="0.25">
      <c r="A71" s="117" t="s">
        <v>160</v>
      </c>
      <c r="B71" s="290">
        <f>'3-Assumptions'!$B$54*'1-Enrollment Plan'!D21</f>
        <v>0</v>
      </c>
      <c r="C71" s="289"/>
      <c r="D71" s="289"/>
      <c r="E71" s="115">
        <f t="shared" si="1"/>
        <v>0</v>
      </c>
      <c r="F71" s="119"/>
      <c r="G71" s="180"/>
      <c r="H71" s="13"/>
      <c r="I71" s="13"/>
      <c r="J71" s="13"/>
      <c r="K71" s="13"/>
      <c r="L71" s="13"/>
      <c r="M71" s="13"/>
      <c r="N71" s="13"/>
      <c r="O71" s="13"/>
      <c r="P71" s="13"/>
      <c r="Q71" s="13"/>
      <c r="R71" s="13"/>
      <c r="S71" s="13"/>
      <c r="T71" s="13"/>
      <c r="U71" s="13"/>
      <c r="V71" s="13"/>
      <c r="W71" s="13"/>
      <c r="X71" s="13"/>
      <c r="Y71" s="13"/>
      <c r="Z71" s="13"/>
    </row>
    <row r="72" spans="1:26" ht="12.75" customHeight="1" x14ac:dyDescent="0.25">
      <c r="A72" s="117" t="s">
        <v>161</v>
      </c>
      <c r="B72" s="290">
        <f>0.05*SUM(B32:D71,B73:D74)</f>
        <v>50903.5</v>
      </c>
      <c r="C72" s="289"/>
      <c r="D72" s="289"/>
      <c r="E72" s="115">
        <f t="shared" si="1"/>
        <v>50903.5</v>
      </c>
      <c r="F72" s="121" t="s">
        <v>328</v>
      </c>
      <c r="G72" s="180"/>
      <c r="H72" s="13"/>
      <c r="I72" s="13"/>
      <c r="J72" s="13"/>
      <c r="K72" s="13"/>
      <c r="L72" s="13"/>
      <c r="M72" s="13"/>
      <c r="N72" s="13"/>
      <c r="O72" s="13"/>
      <c r="P72" s="13"/>
      <c r="Q72" s="13"/>
      <c r="R72" s="13"/>
      <c r="S72" s="13"/>
      <c r="T72" s="13"/>
      <c r="U72" s="13"/>
      <c r="V72" s="13"/>
      <c r="W72" s="13"/>
      <c r="X72" s="13"/>
      <c r="Y72" s="13"/>
      <c r="Z72" s="13"/>
    </row>
    <row r="73" spans="1:26" ht="12.75" customHeight="1" x14ac:dyDescent="0.25">
      <c r="A73" s="117" t="s">
        <v>162</v>
      </c>
      <c r="B73" s="290">
        <f>('3-Assumptions'!$B$55*'1-Enrollment Plan'!D21)</f>
        <v>0</v>
      </c>
      <c r="C73" s="289"/>
      <c r="D73" s="289"/>
      <c r="E73" s="115">
        <f t="shared" si="1"/>
        <v>0</v>
      </c>
      <c r="F73" s="119"/>
      <c r="G73" s="180"/>
      <c r="H73" s="13"/>
      <c r="I73" s="13"/>
      <c r="J73" s="13"/>
      <c r="K73" s="13"/>
      <c r="L73" s="13"/>
      <c r="M73" s="13"/>
      <c r="N73" s="13"/>
      <c r="O73" s="13"/>
      <c r="P73" s="13"/>
      <c r="Q73" s="13"/>
      <c r="R73" s="13"/>
      <c r="S73" s="13"/>
      <c r="T73" s="13"/>
      <c r="U73" s="13"/>
      <c r="V73" s="13"/>
      <c r="W73" s="13"/>
      <c r="X73" s="13"/>
      <c r="Y73" s="13"/>
      <c r="Z73" s="13"/>
    </row>
    <row r="74" spans="1:26" ht="12.75" customHeight="1" x14ac:dyDescent="0.25">
      <c r="A74" s="117" t="s">
        <v>163</v>
      </c>
      <c r="B74" s="298">
        <v>0</v>
      </c>
      <c r="C74" s="295"/>
      <c r="D74" s="295"/>
      <c r="E74" s="115">
        <f t="shared" si="1"/>
        <v>0</v>
      </c>
      <c r="F74" s="119"/>
      <c r="G74" s="180"/>
      <c r="H74" s="13"/>
      <c r="I74" s="13"/>
      <c r="J74" s="13"/>
      <c r="K74" s="13"/>
      <c r="L74" s="13"/>
      <c r="M74" s="13"/>
      <c r="N74" s="13"/>
      <c r="O74" s="13"/>
      <c r="P74" s="13"/>
      <c r="Q74" s="13"/>
      <c r="R74" s="13"/>
      <c r="S74" s="13"/>
      <c r="T74" s="13"/>
      <c r="U74" s="13"/>
      <c r="V74" s="13"/>
      <c r="W74" s="13"/>
      <c r="X74" s="13"/>
      <c r="Y74" s="13"/>
      <c r="Z74" s="13"/>
    </row>
    <row r="75" spans="1:26" ht="12.75" customHeight="1" x14ac:dyDescent="0.3">
      <c r="A75" s="124" t="s">
        <v>164</v>
      </c>
      <c r="B75" s="125">
        <f>SUM(B33:B74)</f>
        <v>1068973.5</v>
      </c>
      <c r="C75" s="125">
        <f>SUM(C33:C74)</f>
        <v>0</v>
      </c>
      <c r="D75" s="125">
        <f>SUM(D33:D74)</f>
        <v>0</v>
      </c>
      <c r="E75" s="125">
        <f>SUM(E33:E74)</f>
        <v>1068973.5</v>
      </c>
      <c r="F75" s="119"/>
      <c r="G75" s="180"/>
      <c r="H75" s="13"/>
      <c r="I75" s="13"/>
      <c r="J75" s="13"/>
      <c r="K75" s="13"/>
      <c r="L75" s="13"/>
      <c r="M75" s="13"/>
      <c r="N75" s="13"/>
      <c r="O75" s="13"/>
      <c r="P75" s="13"/>
      <c r="Q75" s="13"/>
      <c r="R75" s="13"/>
      <c r="S75" s="13"/>
      <c r="T75" s="13"/>
      <c r="U75" s="13"/>
      <c r="V75" s="13"/>
      <c r="W75" s="13"/>
      <c r="X75" s="13"/>
      <c r="Y75" s="13"/>
      <c r="Z75" s="13"/>
    </row>
    <row r="76" spans="1:26" ht="12.75" customHeight="1" x14ac:dyDescent="0.3">
      <c r="A76" s="131"/>
      <c r="B76" s="75"/>
      <c r="C76" s="75"/>
      <c r="D76" s="75"/>
      <c r="E76" s="127"/>
      <c r="F76" s="119"/>
      <c r="G76" s="180"/>
      <c r="H76" s="13"/>
      <c r="I76" s="13"/>
      <c r="J76" s="13"/>
      <c r="K76" s="13"/>
      <c r="L76" s="13"/>
      <c r="M76" s="13"/>
      <c r="N76" s="13"/>
      <c r="O76" s="13"/>
      <c r="P76" s="13"/>
      <c r="Q76" s="13"/>
      <c r="R76" s="13"/>
      <c r="S76" s="13"/>
      <c r="T76" s="13"/>
      <c r="U76" s="13"/>
      <c r="V76" s="13"/>
      <c r="W76" s="13"/>
      <c r="X76" s="13"/>
      <c r="Y76" s="13"/>
      <c r="Z76" s="13"/>
    </row>
    <row r="77" spans="1:26" ht="12.75" customHeight="1" x14ac:dyDescent="0.3">
      <c r="A77" s="129" t="s">
        <v>165</v>
      </c>
      <c r="B77" s="125">
        <f>B30-B75</f>
        <v>-1068473.5</v>
      </c>
      <c r="C77" s="125">
        <f>C30-C75</f>
        <v>1500</v>
      </c>
      <c r="D77" s="125">
        <f>D30-D75</f>
        <v>0</v>
      </c>
      <c r="E77" s="125">
        <f>E30-E75</f>
        <v>-1066973.5</v>
      </c>
      <c r="F77" s="119"/>
      <c r="G77" s="180"/>
      <c r="H77" s="13"/>
      <c r="I77" s="13"/>
      <c r="J77" s="13"/>
      <c r="K77" s="13"/>
      <c r="L77" s="13"/>
      <c r="M77" s="13"/>
      <c r="N77" s="13"/>
      <c r="O77" s="13"/>
      <c r="P77" s="13"/>
      <c r="Q77" s="13"/>
      <c r="R77" s="13"/>
      <c r="S77" s="13"/>
      <c r="T77" s="13"/>
      <c r="U77" s="13"/>
      <c r="V77" s="13"/>
      <c r="W77" s="13"/>
      <c r="X77" s="13"/>
      <c r="Y77" s="13"/>
      <c r="Z77" s="13"/>
    </row>
    <row r="78" spans="1:26" ht="12.75" customHeight="1" x14ac:dyDescent="0.25">
      <c r="A78" s="130"/>
      <c r="B78" s="75"/>
      <c r="C78" s="75"/>
      <c r="D78" s="75"/>
      <c r="E78" s="127"/>
      <c r="F78" s="119"/>
      <c r="G78" s="180"/>
      <c r="H78" s="13"/>
      <c r="I78" s="13"/>
      <c r="J78" s="13"/>
      <c r="K78" s="13"/>
      <c r="L78" s="13"/>
      <c r="M78" s="13"/>
      <c r="N78" s="13"/>
      <c r="O78" s="13"/>
      <c r="P78" s="13"/>
      <c r="Q78" s="13"/>
      <c r="R78" s="13"/>
      <c r="S78" s="13"/>
      <c r="T78" s="13"/>
      <c r="U78" s="13"/>
      <c r="V78" s="13"/>
      <c r="W78" s="13"/>
      <c r="X78" s="13"/>
      <c r="Y78" s="13"/>
      <c r="Z78" s="13"/>
    </row>
    <row r="79" spans="1:26" ht="12.75" customHeight="1" x14ac:dyDescent="0.3">
      <c r="A79" s="131" t="s">
        <v>171</v>
      </c>
      <c r="B79" s="289"/>
      <c r="C79" s="289"/>
      <c r="D79" s="289"/>
      <c r="E79" s="115">
        <f>SUM(B79:D79)</f>
        <v>0</v>
      </c>
      <c r="F79" s="132"/>
      <c r="G79" s="182"/>
      <c r="H79" s="13"/>
      <c r="I79" s="13"/>
      <c r="J79" s="13"/>
      <c r="K79" s="13"/>
      <c r="L79" s="13"/>
      <c r="M79" s="13"/>
      <c r="N79" s="13"/>
      <c r="O79" s="13"/>
      <c r="P79" s="13"/>
      <c r="Q79" s="13"/>
      <c r="R79" s="13"/>
      <c r="S79" s="13"/>
      <c r="T79" s="13"/>
      <c r="U79" s="13"/>
      <c r="V79" s="13"/>
      <c r="W79" s="13"/>
      <c r="X79" s="13"/>
      <c r="Y79" s="13"/>
      <c r="Z79" s="13"/>
    </row>
    <row r="80" spans="1:26" ht="12.75" hidden="1" customHeight="1" x14ac:dyDescent="0.25">
      <c r="A80" s="120"/>
      <c r="B80" s="75"/>
      <c r="C80" s="75"/>
      <c r="D80" s="76"/>
      <c r="E80" s="127"/>
      <c r="F80" s="119"/>
      <c r="G80" s="180"/>
      <c r="H80" s="13"/>
      <c r="I80" s="13"/>
      <c r="J80" s="13"/>
      <c r="K80" s="13"/>
      <c r="L80" s="13"/>
      <c r="M80" s="13"/>
      <c r="N80" s="13"/>
      <c r="O80" s="13"/>
      <c r="P80" s="13"/>
      <c r="Q80" s="13"/>
      <c r="R80" s="13"/>
      <c r="S80" s="13"/>
      <c r="T80" s="13"/>
      <c r="U80" s="13"/>
      <c r="V80" s="13"/>
      <c r="W80" s="13"/>
      <c r="X80" s="13"/>
      <c r="Y80" s="13"/>
      <c r="Z80" s="13"/>
    </row>
    <row r="81" spans="1:26" ht="12.75" customHeight="1" x14ac:dyDescent="0.25">
      <c r="A81" s="135"/>
      <c r="B81" s="164"/>
      <c r="C81" s="75"/>
      <c r="D81" s="75"/>
      <c r="E81" s="127"/>
      <c r="F81" s="119"/>
      <c r="G81" s="180"/>
      <c r="H81" s="13"/>
      <c r="I81" s="13"/>
      <c r="J81" s="13"/>
      <c r="K81" s="13"/>
      <c r="L81" s="13"/>
      <c r="M81" s="13"/>
      <c r="N81" s="13"/>
      <c r="O81" s="13"/>
      <c r="P81" s="13"/>
      <c r="Q81" s="13"/>
      <c r="R81" s="13"/>
      <c r="S81" s="13"/>
      <c r="T81" s="13"/>
      <c r="U81" s="13"/>
      <c r="V81" s="13"/>
      <c r="W81" s="13"/>
      <c r="X81" s="13"/>
      <c r="Y81" s="13"/>
      <c r="Z81" s="13"/>
    </row>
    <row r="82" spans="1:26" ht="12.75" customHeight="1" x14ac:dyDescent="0.3">
      <c r="A82" s="165" t="s">
        <v>167</v>
      </c>
      <c r="B82" s="166">
        <f>SUM(B77:B81)</f>
        <v>-1068473.5</v>
      </c>
      <c r="C82" s="166">
        <f>SUM(C77:C81)</f>
        <v>1500</v>
      </c>
      <c r="D82" s="166">
        <f>SUM(D77:D81)</f>
        <v>0</v>
      </c>
      <c r="E82" s="166">
        <f>E77-E81</f>
        <v>-1066973.5</v>
      </c>
      <c r="F82" s="119"/>
      <c r="G82" s="180"/>
      <c r="H82" s="13"/>
      <c r="I82" s="13"/>
      <c r="J82" s="13"/>
      <c r="K82" s="13"/>
      <c r="L82" s="13"/>
      <c r="M82" s="13"/>
      <c r="N82" s="13"/>
      <c r="O82" s="13"/>
      <c r="P82" s="13"/>
      <c r="Q82" s="13"/>
      <c r="R82" s="13"/>
      <c r="S82" s="13"/>
      <c r="T82" s="13"/>
      <c r="U82" s="13"/>
      <c r="V82" s="13"/>
      <c r="W82" s="13"/>
      <c r="X82" s="13"/>
      <c r="Y82" s="13"/>
      <c r="Z82" s="13"/>
    </row>
    <row r="83" spans="1:26" ht="12.75" customHeight="1" x14ac:dyDescent="0.3">
      <c r="A83" s="167"/>
      <c r="B83" s="168"/>
      <c r="C83" s="168"/>
      <c r="D83" s="168"/>
      <c r="E83" s="169"/>
      <c r="F83" s="119"/>
      <c r="G83" s="180"/>
      <c r="H83" s="13"/>
      <c r="I83" s="13"/>
      <c r="J83" s="13"/>
      <c r="K83" s="13"/>
      <c r="L83" s="13"/>
      <c r="M83" s="13"/>
      <c r="N83" s="13"/>
      <c r="O83" s="13"/>
      <c r="P83" s="13"/>
      <c r="Q83" s="13"/>
      <c r="R83" s="13"/>
      <c r="S83" s="13"/>
      <c r="T83" s="13"/>
      <c r="U83" s="13"/>
      <c r="V83" s="13"/>
      <c r="W83" s="13"/>
      <c r="X83" s="13"/>
      <c r="Y83" s="13"/>
      <c r="Z83" s="13"/>
    </row>
    <row r="84" spans="1:26" ht="12.75" customHeight="1" x14ac:dyDescent="0.25">
      <c r="A84" s="135" t="s">
        <v>168</v>
      </c>
      <c r="B84" s="16"/>
      <c r="C84" s="16"/>
      <c r="D84" s="16"/>
      <c r="E84" s="77">
        <f>'5-Year 1'!E85</f>
        <v>-1557833</v>
      </c>
      <c r="F84" s="119"/>
      <c r="G84" s="180"/>
      <c r="H84" s="13"/>
      <c r="I84" s="13"/>
      <c r="J84" s="13"/>
      <c r="K84" s="13"/>
      <c r="L84" s="13"/>
      <c r="M84" s="13"/>
      <c r="N84" s="13"/>
      <c r="O84" s="13"/>
      <c r="P84" s="13"/>
      <c r="Q84" s="13"/>
      <c r="R84" s="13"/>
      <c r="S84" s="13"/>
      <c r="T84" s="13"/>
      <c r="U84" s="13"/>
      <c r="V84" s="13"/>
      <c r="W84" s="13"/>
      <c r="X84" s="13"/>
      <c r="Y84" s="13"/>
      <c r="Z84" s="13"/>
    </row>
    <row r="85" spans="1:26" ht="12.75" customHeight="1" x14ac:dyDescent="0.25">
      <c r="A85" s="135" t="s">
        <v>169</v>
      </c>
      <c r="B85" s="16"/>
      <c r="C85" s="16"/>
      <c r="D85" s="16"/>
      <c r="E85" s="77">
        <f>E84+E82</f>
        <v>-2624806.5</v>
      </c>
      <c r="F85" s="136" t="s">
        <v>286</v>
      </c>
      <c r="G85" s="183"/>
      <c r="H85" s="13"/>
      <c r="I85" s="13"/>
      <c r="J85" s="13"/>
      <c r="K85" s="13"/>
      <c r="L85" s="13"/>
      <c r="M85" s="13"/>
      <c r="N85" s="13"/>
      <c r="O85" s="13"/>
      <c r="P85" s="13"/>
      <c r="Q85" s="13"/>
      <c r="R85" s="13"/>
      <c r="S85" s="13"/>
      <c r="T85" s="13"/>
      <c r="U85" s="13"/>
      <c r="V85" s="13"/>
      <c r="W85" s="13"/>
      <c r="X85" s="13"/>
      <c r="Y85" s="13"/>
      <c r="Z85" s="13"/>
    </row>
    <row r="86" spans="1:26" ht="33.75" customHeight="1" x14ac:dyDescent="0.25">
      <c r="A86" s="137" t="s">
        <v>228</v>
      </c>
      <c r="B86" s="16"/>
      <c r="C86" s="16"/>
      <c r="D86" s="16"/>
      <c r="E86" s="76">
        <f>B95</f>
        <v>0</v>
      </c>
      <c r="F86" s="138" t="s">
        <v>238</v>
      </c>
      <c r="G86" s="184"/>
      <c r="H86" s="13"/>
      <c r="I86" s="13"/>
      <c r="J86" s="13"/>
      <c r="K86" s="13"/>
      <c r="L86" s="13"/>
      <c r="M86" s="13"/>
      <c r="N86" s="13"/>
      <c r="O86" s="13"/>
      <c r="P86" s="13"/>
      <c r="Q86" s="13"/>
      <c r="R86" s="13"/>
      <c r="S86" s="13"/>
      <c r="T86" s="13"/>
      <c r="U86" s="13"/>
      <c r="V86" s="13"/>
      <c r="W86" s="13"/>
      <c r="X86" s="13"/>
      <c r="Y86" s="13"/>
      <c r="Z86" s="13"/>
    </row>
    <row r="87" spans="1:26" ht="12.75" customHeight="1" x14ac:dyDescent="0.25">
      <c r="A87" s="137" t="s">
        <v>229</v>
      </c>
      <c r="B87" s="16"/>
      <c r="C87" s="16"/>
      <c r="D87" s="16"/>
      <c r="E87" s="76">
        <f>E85-E86</f>
        <v>-2624806.5</v>
      </c>
      <c r="F87" s="136" t="s">
        <v>286</v>
      </c>
      <c r="G87" s="183"/>
      <c r="H87" s="13"/>
      <c r="I87" s="13"/>
      <c r="J87" s="13"/>
      <c r="K87" s="13"/>
      <c r="L87" s="13"/>
      <c r="M87" s="13"/>
      <c r="N87" s="13"/>
      <c r="O87" s="13"/>
      <c r="P87" s="13"/>
      <c r="Q87" s="13"/>
      <c r="R87" s="13"/>
      <c r="S87" s="13"/>
      <c r="T87" s="13"/>
      <c r="U87" s="13"/>
      <c r="V87" s="13"/>
      <c r="W87" s="13"/>
      <c r="X87" s="13"/>
      <c r="Y87" s="13"/>
      <c r="Z87" s="13"/>
    </row>
    <row r="88" spans="1:26" ht="20.25" customHeight="1" x14ac:dyDescent="0.25">
      <c r="A88" s="137" t="s">
        <v>230</v>
      </c>
      <c r="B88" s="16"/>
      <c r="C88" s="16"/>
      <c r="D88" s="16"/>
      <c r="E88" s="141">
        <f>E87/E75</f>
        <v>-2.4554458085256559</v>
      </c>
      <c r="F88" s="132"/>
      <c r="G88" s="182"/>
      <c r="H88" s="13"/>
      <c r="I88" s="13"/>
      <c r="J88" s="13"/>
      <c r="K88" s="13"/>
      <c r="L88" s="13"/>
      <c r="M88" s="13"/>
      <c r="N88" s="13"/>
      <c r="O88" s="13"/>
      <c r="P88" s="13"/>
      <c r="Q88" s="13"/>
      <c r="R88" s="13"/>
      <c r="S88" s="13"/>
      <c r="T88" s="13"/>
      <c r="U88" s="13"/>
      <c r="V88" s="13"/>
      <c r="W88" s="13"/>
      <c r="X88" s="13"/>
      <c r="Y88" s="13"/>
      <c r="Z88" s="13"/>
    </row>
    <row r="89" spans="1:26" ht="18" customHeight="1" x14ac:dyDescent="0.25">
      <c r="A89" s="170"/>
      <c r="B89" s="140"/>
      <c r="C89" s="140"/>
      <c r="D89" s="140"/>
      <c r="E89" s="171"/>
      <c r="F89" s="172"/>
      <c r="G89" s="185"/>
      <c r="H89" s="13"/>
      <c r="I89" s="13"/>
      <c r="J89" s="13"/>
      <c r="K89" s="13"/>
      <c r="L89" s="13"/>
      <c r="M89" s="13"/>
      <c r="N89" s="13"/>
      <c r="O89" s="13"/>
      <c r="P89" s="13"/>
      <c r="Q89" s="13"/>
      <c r="R89" s="13"/>
      <c r="S89" s="13"/>
      <c r="T89" s="13"/>
      <c r="U89" s="13"/>
      <c r="V89" s="13"/>
      <c r="W89" s="13"/>
      <c r="X89" s="13"/>
      <c r="Y89" s="13"/>
      <c r="Z89" s="13"/>
    </row>
    <row r="90" spans="1:26" x14ac:dyDescent="0.25">
      <c r="A90" s="143"/>
      <c r="B90" s="143"/>
      <c r="C90" s="143"/>
      <c r="D90" s="143"/>
      <c r="E90" s="143"/>
      <c r="F90" s="143"/>
      <c r="G90" s="143"/>
    </row>
    <row r="91" spans="1:26" x14ac:dyDescent="0.25">
      <c r="A91" s="283" t="s">
        <v>234</v>
      </c>
      <c r="B91" s="264">
        <v>0</v>
      </c>
      <c r="C91" s="143"/>
      <c r="D91" s="143"/>
      <c r="E91" s="143"/>
      <c r="F91" s="143"/>
      <c r="G91" s="143"/>
    </row>
    <row r="92" spans="1:26" x14ac:dyDescent="0.25">
      <c r="A92" s="284" t="s">
        <v>235</v>
      </c>
      <c r="B92" s="266">
        <v>49552.523999999998</v>
      </c>
      <c r="C92" s="143"/>
      <c r="D92" s="143"/>
      <c r="E92" s="143"/>
      <c r="F92" s="143"/>
      <c r="G92" s="143"/>
    </row>
    <row r="93" spans="1:26" x14ac:dyDescent="0.25">
      <c r="A93" s="284" t="s">
        <v>236</v>
      </c>
      <c r="B93" s="268">
        <v>0</v>
      </c>
      <c r="C93" s="143"/>
      <c r="D93" s="143"/>
      <c r="E93" s="143"/>
      <c r="F93" s="143"/>
      <c r="G93" s="143"/>
    </row>
    <row r="94" spans="1:26" x14ac:dyDescent="0.25">
      <c r="A94" s="285" t="s">
        <v>237</v>
      </c>
      <c r="B94" s="286">
        <v>49552.523999999998</v>
      </c>
      <c r="C94" s="143"/>
      <c r="D94" s="143"/>
      <c r="E94" s="143"/>
      <c r="F94" s="143"/>
      <c r="G94" s="143"/>
    </row>
    <row r="95" spans="1:26" x14ac:dyDescent="0.25">
      <c r="A95" s="173"/>
      <c r="B95" s="144"/>
      <c r="C95" s="143"/>
      <c r="D95" s="143"/>
      <c r="E95" s="143"/>
      <c r="F95" s="143"/>
      <c r="G95" s="143"/>
    </row>
    <row r="96" spans="1:26" ht="13" thickBot="1" x14ac:dyDescent="0.3">
      <c r="A96" s="143"/>
      <c r="B96" s="143"/>
      <c r="C96" s="143"/>
      <c r="D96" s="143"/>
      <c r="E96" s="143"/>
      <c r="F96" s="143"/>
      <c r="G96" s="143"/>
    </row>
    <row r="97" spans="1:7" ht="39" x14ac:dyDescent="0.3">
      <c r="A97" s="145" t="s">
        <v>294</v>
      </c>
      <c r="B97" s="146" t="s">
        <v>295</v>
      </c>
      <c r="C97" s="146" t="s">
        <v>296</v>
      </c>
      <c r="D97" s="147" t="s">
        <v>297</v>
      </c>
      <c r="E97" s="143"/>
      <c r="F97" s="148"/>
      <c r="G97" s="148"/>
    </row>
    <row r="98" spans="1:7" x14ac:dyDescent="0.25">
      <c r="A98" s="150" t="s">
        <v>292</v>
      </c>
      <c r="B98" s="151">
        <f>SUM(E49:E52)</f>
        <v>0</v>
      </c>
      <c r="C98" s="152"/>
      <c r="D98" s="153"/>
      <c r="E98" s="143"/>
      <c r="F98" s="143"/>
      <c r="G98" s="143"/>
    </row>
    <row r="99" spans="1:7" ht="39.75" customHeight="1" x14ac:dyDescent="0.25">
      <c r="A99" s="270" t="s">
        <v>335</v>
      </c>
      <c r="B99" s="154" t="str">
        <f>IFERROR(B98/(B28+B15+B9+B29),"N/A")</f>
        <v>N/A</v>
      </c>
      <c r="C99" s="154">
        <v>0.2</v>
      </c>
      <c r="D99" s="156" t="str">
        <f>IFERROR(B99-C99,"N/A")</f>
        <v>N/A</v>
      </c>
      <c r="E99" s="143"/>
      <c r="F99" s="143"/>
      <c r="G99" s="143"/>
    </row>
    <row r="100" spans="1:7" ht="13" thickBot="1" x14ac:dyDescent="0.3">
      <c r="A100" s="157" t="s">
        <v>293</v>
      </c>
      <c r="B100" s="158" t="str">
        <f>IFERROR(B98/E6,"N/A")</f>
        <v>N/A</v>
      </c>
      <c r="C100" s="159">
        <v>1700</v>
      </c>
      <c r="D100" s="160" t="str">
        <f>IFERROR(B100-C100,"N/A")</f>
        <v>N/A</v>
      </c>
      <c r="E100" s="143"/>
      <c r="F100" s="143"/>
      <c r="G100" s="143"/>
    </row>
    <row r="101" spans="1:7" x14ac:dyDescent="0.25">
      <c r="A101" s="143"/>
      <c r="B101" s="143"/>
      <c r="C101" s="143"/>
      <c r="D101" s="143"/>
      <c r="E101" s="143"/>
      <c r="F101" s="143"/>
      <c r="G101" s="143"/>
    </row>
    <row r="102" spans="1:7" ht="68.25" customHeight="1" x14ac:dyDescent="0.25">
      <c r="A102" s="443" t="s">
        <v>336</v>
      </c>
      <c r="B102" s="443"/>
      <c r="C102" s="443"/>
      <c r="D102" s="443"/>
      <c r="E102" s="143"/>
      <c r="F102" s="143"/>
      <c r="G102" s="143"/>
    </row>
    <row r="103" spans="1:7" x14ac:dyDescent="0.25">
      <c r="A103" s="143"/>
      <c r="B103" s="143"/>
      <c r="C103" s="143"/>
      <c r="D103" s="143"/>
      <c r="E103" s="143"/>
      <c r="F103" s="143"/>
      <c r="G103" s="143"/>
    </row>
    <row r="104" spans="1:7" x14ac:dyDescent="0.25">
      <c r="A104" s="143"/>
      <c r="B104" s="143"/>
      <c r="C104" s="143"/>
      <c r="D104" s="143"/>
      <c r="E104" s="143"/>
      <c r="F104" s="143"/>
      <c r="G104" s="143"/>
    </row>
    <row r="105" spans="1:7" x14ac:dyDescent="0.25">
      <c r="A105" s="143"/>
      <c r="B105" s="143"/>
      <c r="C105" s="143"/>
      <c r="D105" s="143"/>
      <c r="E105" s="143"/>
      <c r="F105" s="143"/>
      <c r="G105" s="143"/>
    </row>
    <row r="106" spans="1:7" x14ac:dyDescent="0.25">
      <c r="A106" s="143"/>
      <c r="B106" s="143"/>
      <c r="C106" s="143"/>
      <c r="D106" s="143"/>
      <c r="E106" s="143"/>
      <c r="F106" s="143"/>
      <c r="G106" s="143"/>
    </row>
    <row r="107" spans="1:7" x14ac:dyDescent="0.25">
      <c r="A107" s="143"/>
      <c r="B107" s="143"/>
      <c r="C107" s="143"/>
      <c r="D107" s="143"/>
      <c r="E107" s="143"/>
      <c r="F107" s="143"/>
      <c r="G107" s="143"/>
    </row>
    <row r="108" spans="1:7" x14ac:dyDescent="0.25">
      <c r="A108" s="143"/>
      <c r="B108" s="143"/>
      <c r="C108" s="143"/>
      <c r="D108" s="143"/>
      <c r="E108" s="143"/>
      <c r="F108" s="143"/>
      <c r="G108" s="143"/>
    </row>
    <row r="109" spans="1:7" x14ac:dyDescent="0.25">
      <c r="A109" s="143"/>
      <c r="B109" s="143"/>
      <c r="C109" s="143"/>
      <c r="D109" s="143"/>
      <c r="E109" s="143"/>
      <c r="F109" s="143"/>
      <c r="G109" s="143"/>
    </row>
    <row r="110" spans="1:7" x14ac:dyDescent="0.25">
      <c r="A110" s="143"/>
      <c r="B110" s="143"/>
      <c r="C110" s="143"/>
      <c r="D110" s="143"/>
      <c r="E110" s="143"/>
      <c r="F110" s="143"/>
      <c r="G110" s="143"/>
    </row>
    <row r="111" spans="1:7" x14ac:dyDescent="0.25">
      <c r="A111" s="143"/>
      <c r="B111" s="143"/>
      <c r="C111" s="143"/>
      <c r="D111" s="143"/>
      <c r="E111" s="143"/>
      <c r="F111" s="143"/>
      <c r="G111" s="143"/>
    </row>
    <row r="112" spans="1:7" x14ac:dyDescent="0.25">
      <c r="A112" s="143"/>
      <c r="B112" s="143"/>
      <c r="C112" s="143"/>
      <c r="D112" s="143"/>
      <c r="E112" s="143"/>
      <c r="F112" s="143"/>
      <c r="G112" s="143"/>
    </row>
    <row r="113" spans="1:7" x14ac:dyDescent="0.25">
      <c r="A113" s="143"/>
      <c r="B113" s="143"/>
      <c r="C113" s="143"/>
      <c r="D113" s="143"/>
      <c r="E113" s="143"/>
      <c r="F113" s="143"/>
      <c r="G113" s="143"/>
    </row>
    <row r="114" spans="1:7" x14ac:dyDescent="0.25">
      <c r="A114" s="143"/>
      <c r="B114" s="143"/>
      <c r="C114" s="143"/>
      <c r="D114" s="143"/>
      <c r="E114" s="143"/>
      <c r="F114" s="143"/>
      <c r="G114" s="143"/>
    </row>
    <row r="115" spans="1:7" x14ac:dyDescent="0.25">
      <c r="A115" s="143"/>
      <c r="B115" s="143"/>
      <c r="C115" s="143"/>
      <c r="D115" s="143"/>
      <c r="E115" s="143"/>
      <c r="F115" s="143"/>
      <c r="G115" s="143"/>
    </row>
    <row r="116" spans="1:7" x14ac:dyDescent="0.25">
      <c r="A116" s="143"/>
      <c r="B116" s="143"/>
      <c r="C116" s="143"/>
      <c r="D116" s="143"/>
      <c r="E116" s="143"/>
      <c r="F116" s="143"/>
      <c r="G116" s="143"/>
    </row>
    <row r="117" spans="1:7" x14ac:dyDescent="0.25">
      <c r="A117" s="143"/>
      <c r="B117" s="143"/>
      <c r="C117" s="143"/>
      <c r="D117" s="143"/>
      <c r="E117" s="143"/>
      <c r="F117" s="143"/>
      <c r="G117" s="143"/>
    </row>
    <row r="118" spans="1:7" x14ac:dyDescent="0.25">
      <c r="A118" s="143"/>
      <c r="B118" s="143"/>
      <c r="C118" s="143"/>
      <c r="D118" s="143"/>
      <c r="E118" s="143"/>
      <c r="F118" s="143"/>
      <c r="G118" s="143"/>
    </row>
    <row r="119" spans="1:7" x14ac:dyDescent="0.25">
      <c r="A119" s="143"/>
      <c r="B119" s="143"/>
      <c r="C119" s="143"/>
      <c r="D119" s="143"/>
      <c r="E119" s="143"/>
      <c r="F119" s="143"/>
      <c r="G119" s="143"/>
    </row>
    <row r="120" spans="1:7" x14ac:dyDescent="0.25">
      <c r="A120" s="143"/>
      <c r="B120" s="143"/>
      <c r="C120" s="143"/>
      <c r="D120" s="143"/>
      <c r="E120" s="143"/>
      <c r="F120" s="143"/>
      <c r="G120" s="143"/>
    </row>
    <row r="121" spans="1:7" x14ac:dyDescent="0.25">
      <c r="A121" s="143"/>
      <c r="B121" s="143"/>
      <c r="C121" s="143"/>
      <c r="D121" s="143"/>
      <c r="E121" s="143"/>
      <c r="F121" s="143"/>
      <c r="G121" s="143"/>
    </row>
    <row r="122" spans="1:7" x14ac:dyDescent="0.25">
      <c r="A122" s="143"/>
      <c r="B122" s="143"/>
      <c r="C122" s="143"/>
      <c r="D122" s="143"/>
      <c r="E122" s="143"/>
      <c r="F122" s="143"/>
      <c r="G122" s="143"/>
    </row>
  </sheetData>
  <mergeCells count="2">
    <mergeCell ref="B3:E3"/>
    <mergeCell ref="A102:D102"/>
  </mergeCells>
  <conditionalFormatting sqref="D99:D100">
    <cfRule type="cellIs" dxfId="1" priority="2" operator="greaterThan">
      <formula>0</formula>
    </cfRule>
  </conditionalFormatting>
  <conditionalFormatting sqref="E88">
    <cfRule type="colorScale" priority="1">
      <colorScale>
        <cfvo type="percent" val="2.99"/>
        <cfvo type="percent" val="5"/>
        <cfvo type="percent" val="10"/>
        <color rgb="FFF8696B"/>
        <color rgb="FFFFEB84"/>
        <color rgb="FF63BE7B"/>
      </colorScale>
    </cfRule>
  </conditionalFormatting>
  <printOptions horizontalCentered="1"/>
  <pageMargins left="0.25" right="0.25" top="0.4" bottom="0.69027777777777799"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7"/>
  <sheetViews>
    <sheetView workbookViewId="0">
      <selection activeCell="A2" sqref="A2"/>
    </sheetView>
  </sheetViews>
  <sheetFormatPr defaultColWidth="8.81640625" defaultRowHeight="12.5" x14ac:dyDescent="0.25"/>
  <cols>
    <col min="1" max="1" width="40.81640625" style="12" customWidth="1"/>
    <col min="2" max="5" width="15.81640625" style="12" customWidth="1"/>
    <col min="6" max="7" width="47.1796875" style="12" customWidth="1"/>
    <col min="8" max="8" width="8.81640625" style="12" customWidth="1"/>
    <col min="9" max="9" width="25.453125" style="12" customWidth="1"/>
    <col min="10" max="26" width="8.81640625" style="12" customWidth="1"/>
    <col min="27" max="1025" width="14.453125" style="12" customWidth="1"/>
    <col min="1026" max="16384" width="8.81640625" style="12"/>
  </cols>
  <sheetData>
    <row r="1" spans="1:26" ht="31.5" customHeight="1" x14ac:dyDescent="0.4">
      <c r="A1" s="104" t="str">
        <f>'3-Assumptions'!A1</f>
        <v>SCHOOL NAME</v>
      </c>
      <c r="B1" s="105"/>
      <c r="C1" s="105"/>
      <c r="D1" s="105"/>
      <c r="E1" s="106"/>
      <c r="F1" s="107"/>
      <c r="G1" s="107"/>
      <c r="H1" s="13"/>
      <c r="I1" s="253" t="s">
        <v>332</v>
      </c>
      <c r="J1" s="13"/>
      <c r="K1" s="13"/>
      <c r="L1" s="13"/>
      <c r="M1" s="13"/>
      <c r="N1" s="13"/>
      <c r="O1" s="13"/>
      <c r="P1" s="13"/>
      <c r="Q1" s="13"/>
      <c r="R1" s="13"/>
      <c r="S1" s="13"/>
      <c r="T1" s="13"/>
      <c r="U1" s="13"/>
      <c r="V1" s="13"/>
      <c r="W1" s="13"/>
      <c r="X1" s="13"/>
      <c r="Y1" s="13"/>
      <c r="Z1" s="13"/>
    </row>
    <row r="2" spans="1:26" ht="31.5" customHeight="1" x14ac:dyDescent="0.4">
      <c r="A2" s="108" t="str">
        <f>B3</f>
        <v>2028-29</v>
      </c>
      <c r="B2" s="16"/>
      <c r="C2" s="16"/>
      <c r="D2" s="16"/>
      <c r="E2" s="109"/>
      <c r="F2" s="110"/>
      <c r="G2" s="110"/>
      <c r="H2" s="13"/>
      <c r="I2" s="254" t="s">
        <v>333</v>
      </c>
      <c r="J2" s="13"/>
      <c r="K2" s="13"/>
      <c r="L2" s="13"/>
      <c r="M2" s="13"/>
      <c r="N2" s="13"/>
      <c r="O2" s="13"/>
      <c r="P2" s="13"/>
      <c r="Q2" s="13"/>
      <c r="R2" s="13"/>
      <c r="S2" s="13"/>
      <c r="T2" s="13"/>
      <c r="U2" s="13"/>
      <c r="V2" s="13"/>
      <c r="W2" s="13"/>
      <c r="X2" s="13"/>
      <c r="Y2" s="13"/>
      <c r="Z2" s="13"/>
    </row>
    <row r="3" spans="1:26" ht="31.5" customHeight="1" x14ac:dyDescent="0.3">
      <c r="A3" s="111"/>
      <c r="B3" s="442" t="str">
        <f>'8-4 yr Budget-detail'!E4</f>
        <v>2028-29</v>
      </c>
      <c r="C3" s="442"/>
      <c r="D3" s="442"/>
      <c r="E3" s="442"/>
      <c r="F3" s="257" t="s">
        <v>290</v>
      </c>
      <c r="G3" s="112" t="s">
        <v>291</v>
      </c>
      <c r="H3" s="71"/>
      <c r="I3" s="255" t="s">
        <v>334</v>
      </c>
      <c r="J3" s="71"/>
      <c r="K3" s="71"/>
      <c r="L3" s="71"/>
      <c r="M3" s="71"/>
      <c r="N3" s="71"/>
      <c r="O3" s="71"/>
      <c r="P3" s="71"/>
      <c r="Q3" s="71"/>
      <c r="R3" s="71"/>
      <c r="S3" s="71"/>
      <c r="T3" s="71"/>
      <c r="U3" s="71"/>
      <c r="V3" s="71"/>
      <c r="W3" s="71"/>
      <c r="X3" s="71"/>
      <c r="Y3" s="71"/>
      <c r="Z3" s="71"/>
    </row>
    <row r="4" spans="1:26" ht="12.75" customHeight="1" x14ac:dyDescent="0.3">
      <c r="A4" s="113"/>
      <c r="B4" s="271" t="s">
        <v>101</v>
      </c>
      <c r="C4" s="271" t="s">
        <v>102</v>
      </c>
      <c r="D4" s="271" t="s">
        <v>103</v>
      </c>
      <c r="E4" s="275" t="s">
        <v>100</v>
      </c>
      <c r="F4" s="281"/>
      <c r="G4" s="281"/>
      <c r="H4" s="71"/>
      <c r="I4" s="71"/>
      <c r="J4" s="71"/>
      <c r="K4" s="71"/>
      <c r="L4" s="71"/>
      <c r="M4" s="71"/>
      <c r="N4" s="71"/>
      <c r="O4" s="71"/>
      <c r="P4" s="71"/>
      <c r="Q4" s="71"/>
      <c r="R4" s="71"/>
      <c r="S4" s="71"/>
      <c r="T4" s="71"/>
      <c r="U4" s="71"/>
      <c r="V4" s="71"/>
      <c r="W4" s="71"/>
      <c r="X4" s="71"/>
      <c r="Y4" s="71"/>
      <c r="Z4" s="71"/>
    </row>
    <row r="5" spans="1:26" ht="12.75" customHeight="1" x14ac:dyDescent="0.3">
      <c r="A5" s="114" t="s">
        <v>104</v>
      </c>
      <c r="B5" s="269"/>
      <c r="C5" s="269"/>
      <c r="D5" s="269"/>
      <c r="E5" s="276">
        <f>'1-Enrollment Plan'!E21</f>
        <v>0</v>
      </c>
      <c r="F5" s="256"/>
      <c r="G5" s="256"/>
      <c r="H5" s="71"/>
      <c r="I5" s="71"/>
      <c r="J5" s="71"/>
      <c r="K5" s="71"/>
      <c r="L5" s="71"/>
      <c r="M5" s="71"/>
      <c r="N5" s="71"/>
      <c r="O5" s="71"/>
      <c r="P5" s="71"/>
      <c r="Q5" s="71"/>
      <c r="R5" s="71"/>
      <c r="S5" s="71"/>
      <c r="T5" s="71"/>
      <c r="U5" s="71"/>
      <c r="V5" s="71"/>
      <c r="W5" s="71"/>
      <c r="X5" s="71"/>
      <c r="Y5" s="71"/>
      <c r="Z5" s="71"/>
    </row>
    <row r="6" spans="1:26" ht="12.75" customHeight="1" x14ac:dyDescent="0.3">
      <c r="A6" s="114" t="s">
        <v>105</v>
      </c>
      <c r="B6" s="269"/>
      <c r="C6" s="269"/>
      <c r="D6" s="269"/>
      <c r="E6" s="277">
        <f>'1-Enrollment Plan'!E23</f>
        <v>0</v>
      </c>
      <c r="F6" s="256"/>
      <c r="G6" s="256"/>
      <c r="H6" s="71"/>
      <c r="I6" s="71"/>
      <c r="J6" s="71"/>
      <c r="K6" s="71"/>
      <c r="L6" s="71"/>
      <c r="M6" s="71"/>
      <c r="N6" s="71"/>
      <c r="O6" s="71"/>
      <c r="P6" s="71"/>
      <c r="Q6" s="71"/>
      <c r="R6" s="71"/>
      <c r="S6" s="71"/>
      <c r="T6" s="71"/>
      <c r="U6" s="71"/>
      <c r="V6" s="71"/>
      <c r="W6" s="71"/>
      <c r="X6" s="71"/>
      <c r="Y6" s="71"/>
      <c r="Z6" s="71"/>
    </row>
    <row r="7" spans="1:26" ht="12.75" customHeight="1" x14ac:dyDescent="0.3">
      <c r="A7" s="113" t="s">
        <v>34</v>
      </c>
      <c r="B7" s="269"/>
      <c r="C7" s="269"/>
      <c r="D7" s="269"/>
      <c r="E7" s="278"/>
      <c r="F7" s="282"/>
      <c r="G7" s="282"/>
      <c r="H7" s="71"/>
      <c r="I7" s="71"/>
      <c r="J7" s="71"/>
      <c r="K7" s="71"/>
      <c r="L7" s="71"/>
      <c r="M7" s="71"/>
      <c r="N7" s="71"/>
      <c r="O7" s="71"/>
      <c r="P7" s="71"/>
      <c r="Q7" s="71"/>
      <c r="R7" s="71"/>
      <c r="S7" s="71"/>
      <c r="T7" s="71"/>
      <c r="U7" s="71"/>
      <c r="V7" s="71"/>
      <c r="W7" s="71"/>
      <c r="X7" s="71"/>
      <c r="Y7" s="71"/>
      <c r="Z7" s="71"/>
    </row>
    <row r="8" spans="1:26" ht="33.75" customHeight="1" x14ac:dyDescent="0.25">
      <c r="A8" s="54" t="s">
        <v>288</v>
      </c>
      <c r="B8" s="289"/>
      <c r="C8" s="241"/>
      <c r="D8" s="241"/>
      <c r="E8" s="125">
        <f t="shared" ref="E8:E29" si="0">SUM(B8:D8)</f>
        <v>0</v>
      </c>
      <c r="F8" s="116" t="s">
        <v>289</v>
      </c>
      <c r="G8" s="179"/>
      <c r="H8" s="13"/>
      <c r="I8" s="13"/>
      <c r="J8" s="13"/>
      <c r="K8" s="13"/>
      <c r="L8" s="13"/>
      <c r="M8" s="13"/>
      <c r="N8" s="13"/>
      <c r="O8" s="13"/>
      <c r="P8" s="13"/>
      <c r="Q8" s="13"/>
      <c r="R8" s="13"/>
      <c r="S8" s="13"/>
      <c r="T8" s="13"/>
      <c r="U8" s="13"/>
      <c r="V8" s="13"/>
      <c r="W8" s="13"/>
      <c r="X8" s="13"/>
      <c r="Y8" s="13"/>
      <c r="Z8" s="13"/>
    </row>
    <row r="9" spans="1:26" ht="12.75" customHeight="1" x14ac:dyDescent="0.25">
      <c r="A9" s="117" t="s">
        <v>107</v>
      </c>
      <c r="B9" s="289"/>
      <c r="C9" s="241"/>
      <c r="D9" s="241"/>
      <c r="E9" s="115">
        <f t="shared" si="0"/>
        <v>0</v>
      </c>
      <c r="F9" s="119"/>
      <c r="G9" s="180"/>
      <c r="H9" s="13"/>
      <c r="I9" s="13"/>
      <c r="J9" s="13"/>
      <c r="K9" s="13"/>
      <c r="L9" s="13"/>
      <c r="M9" s="13"/>
      <c r="N9" s="13"/>
      <c r="O9" s="13"/>
      <c r="P9" s="13"/>
      <c r="Q9" s="13"/>
      <c r="R9" s="13"/>
      <c r="S9" s="13"/>
      <c r="T9" s="13"/>
      <c r="U9" s="13"/>
      <c r="V9" s="13"/>
      <c r="W9" s="13"/>
      <c r="X9" s="13"/>
      <c r="Y9" s="13"/>
      <c r="Z9" s="13"/>
    </row>
    <row r="10" spans="1:26" ht="12.75" customHeight="1" x14ac:dyDescent="0.25">
      <c r="A10" s="117" t="s">
        <v>108</v>
      </c>
      <c r="B10" s="289"/>
      <c r="C10" s="241"/>
      <c r="D10" s="241"/>
      <c r="E10" s="125">
        <f t="shared" si="0"/>
        <v>0</v>
      </c>
      <c r="F10" s="119"/>
      <c r="G10" s="180"/>
      <c r="H10" s="13"/>
      <c r="I10" s="13"/>
      <c r="J10" s="13"/>
      <c r="K10" s="13"/>
      <c r="L10" s="13"/>
      <c r="M10" s="13"/>
      <c r="N10" s="13"/>
      <c r="O10" s="13"/>
      <c r="P10" s="13"/>
      <c r="Q10" s="13"/>
      <c r="R10" s="13"/>
      <c r="S10" s="13"/>
      <c r="T10" s="13"/>
      <c r="U10" s="13"/>
      <c r="V10" s="13"/>
      <c r="W10" s="13"/>
      <c r="X10" s="13"/>
      <c r="Y10" s="13"/>
      <c r="Z10" s="13"/>
    </row>
    <row r="11" spans="1:26" ht="12.75" customHeight="1" x14ac:dyDescent="0.25">
      <c r="A11" s="117" t="s">
        <v>109</v>
      </c>
      <c r="B11" s="289"/>
      <c r="C11" s="241"/>
      <c r="D11" s="241"/>
      <c r="E11" s="125">
        <f t="shared" si="0"/>
        <v>0</v>
      </c>
      <c r="F11" s="119"/>
      <c r="G11" s="180"/>
      <c r="H11" s="13"/>
      <c r="I11" s="13"/>
      <c r="J11" s="13"/>
      <c r="K11" s="13"/>
      <c r="L11" s="13"/>
      <c r="M11" s="13"/>
      <c r="N11" s="13"/>
      <c r="O11" s="13"/>
      <c r="P11" s="13"/>
      <c r="Q11" s="13"/>
      <c r="R11" s="13"/>
      <c r="S11" s="13"/>
      <c r="T11" s="13"/>
      <c r="U11" s="13"/>
      <c r="V11" s="13"/>
      <c r="W11" s="13"/>
      <c r="X11" s="13"/>
      <c r="Y11" s="13"/>
      <c r="Z11" s="13"/>
    </row>
    <row r="12" spans="1:26" ht="12.75" customHeight="1" x14ac:dyDescent="0.25">
      <c r="A12" s="117" t="s">
        <v>110</v>
      </c>
      <c r="B12" s="289"/>
      <c r="C12" s="241"/>
      <c r="D12" s="241"/>
      <c r="E12" s="125">
        <f t="shared" si="0"/>
        <v>0</v>
      </c>
      <c r="F12" s="119"/>
      <c r="G12" s="180"/>
      <c r="H12" s="13"/>
      <c r="I12" s="13"/>
      <c r="J12" s="13"/>
      <c r="K12" s="13"/>
      <c r="L12" s="13"/>
      <c r="M12" s="13"/>
      <c r="N12" s="13"/>
      <c r="O12" s="13"/>
      <c r="P12" s="13"/>
      <c r="Q12" s="13"/>
      <c r="R12" s="13"/>
      <c r="S12" s="13"/>
      <c r="T12" s="13"/>
      <c r="U12" s="13"/>
      <c r="V12" s="13"/>
      <c r="W12" s="13"/>
      <c r="X12" s="13"/>
      <c r="Y12" s="13"/>
      <c r="Z12" s="13"/>
    </row>
    <row r="13" spans="1:26" ht="12.75" customHeight="1" x14ac:dyDescent="0.25">
      <c r="A13" s="117" t="s">
        <v>111</v>
      </c>
      <c r="B13" s="289"/>
      <c r="C13" s="241"/>
      <c r="D13" s="241"/>
      <c r="E13" s="125">
        <f t="shared" si="0"/>
        <v>0</v>
      </c>
      <c r="F13" s="119"/>
      <c r="G13" s="180"/>
      <c r="H13" s="13"/>
      <c r="I13" s="13"/>
      <c r="J13" s="13"/>
      <c r="K13" s="13"/>
      <c r="L13" s="13"/>
      <c r="M13" s="13"/>
      <c r="N13" s="13"/>
      <c r="O13" s="13"/>
      <c r="P13" s="13"/>
      <c r="Q13" s="13"/>
      <c r="R13" s="13"/>
      <c r="S13" s="13"/>
      <c r="T13" s="13"/>
      <c r="U13" s="13"/>
      <c r="V13" s="13"/>
      <c r="W13" s="13"/>
      <c r="X13" s="13"/>
      <c r="Y13" s="13"/>
      <c r="Z13" s="13"/>
    </row>
    <row r="14" spans="1:26" ht="12.75" customHeight="1" x14ac:dyDescent="0.25">
      <c r="A14" s="120" t="s">
        <v>112</v>
      </c>
      <c r="B14" s="289"/>
      <c r="C14" s="241"/>
      <c r="D14" s="241"/>
      <c r="E14" s="125">
        <f t="shared" si="0"/>
        <v>0</v>
      </c>
      <c r="F14" s="121" t="s">
        <v>287</v>
      </c>
      <c r="G14" s="180"/>
      <c r="H14" s="13"/>
      <c r="I14" s="13"/>
      <c r="J14" s="13"/>
      <c r="K14" s="13"/>
      <c r="L14" s="13"/>
      <c r="M14" s="13"/>
      <c r="N14" s="13"/>
      <c r="O14" s="13"/>
      <c r="P14" s="13"/>
      <c r="Q14" s="13"/>
      <c r="R14" s="13"/>
      <c r="S14" s="13"/>
      <c r="T14" s="13"/>
      <c r="U14" s="13"/>
      <c r="V14" s="13"/>
      <c r="W14" s="13"/>
      <c r="X14" s="13"/>
      <c r="Y14" s="13"/>
      <c r="Z14" s="13"/>
    </row>
    <row r="15" spans="1:26" ht="12.75" customHeight="1" x14ac:dyDescent="0.25">
      <c r="A15" s="161" t="s">
        <v>113</v>
      </c>
      <c r="B15" s="249">
        <f>E6*'3-Assumptions'!E8</f>
        <v>0</v>
      </c>
      <c r="C15" s="241"/>
      <c r="D15" s="241"/>
      <c r="E15" s="125">
        <f t="shared" si="0"/>
        <v>0</v>
      </c>
      <c r="F15" s="119"/>
      <c r="G15" s="180"/>
      <c r="H15" s="13"/>
      <c r="I15" s="13"/>
      <c r="J15" s="13"/>
      <c r="K15" s="13"/>
      <c r="L15" s="13"/>
      <c r="M15" s="13"/>
      <c r="N15" s="13"/>
      <c r="O15" s="13"/>
      <c r="P15" s="13"/>
      <c r="Q15" s="13"/>
      <c r="R15" s="13"/>
      <c r="S15" s="13"/>
      <c r="T15" s="13"/>
      <c r="U15" s="13"/>
      <c r="V15" s="13"/>
      <c r="W15" s="13"/>
      <c r="X15" s="13"/>
      <c r="Y15" s="13"/>
      <c r="Z15" s="13"/>
    </row>
    <row r="16" spans="1:26" ht="12.75" customHeight="1" x14ac:dyDescent="0.25">
      <c r="A16" s="161" t="s">
        <v>114</v>
      </c>
      <c r="B16" s="249">
        <f>'3-Assumptions'!E9</f>
        <v>0</v>
      </c>
      <c r="C16" s="241"/>
      <c r="D16" s="241"/>
      <c r="E16" s="125">
        <f t="shared" si="0"/>
        <v>0</v>
      </c>
      <c r="F16" s="119"/>
      <c r="G16" s="180"/>
      <c r="H16" s="13"/>
      <c r="I16" s="13"/>
      <c r="J16" s="13"/>
      <c r="K16" s="13"/>
      <c r="L16" s="13"/>
      <c r="M16" s="13"/>
      <c r="N16" s="13"/>
      <c r="O16" s="13"/>
      <c r="P16" s="13"/>
      <c r="Q16" s="13"/>
      <c r="R16" s="13"/>
      <c r="S16" s="13"/>
      <c r="T16" s="13"/>
      <c r="U16" s="13"/>
      <c r="V16" s="13"/>
      <c r="W16" s="13"/>
      <c r="X16" s="13"/>
      <c r="Y16" s="13"/>
      <c r="Z16" s="13"/>
    </row>
    <row r="17" spans="1:26" ht="12.75" customHeight="1" x14ac:dyDescent="0.25">
      <c r="A17" s="117" t="s">
        <v>51</v>
      </c>
      <c r="B17" s="249">
        <f>'3-Assumptions'!$E$11</f>
        <v>0</v>
      </c>
      <c r="C17" s="241"/>
      <c r="D17" s="241"/>
      <c r="E17" s="125">
        <f t="shared" si="0"/>
        <v>0</v>
      </c>
      <c r="F17" s="119"/>
      <c r="G17" s="180"/>
      <c r="H17" s="13"/>
      <c r="I17" s="13"/>
      <c r="J17" s="13"/>
      <c r="K17" s="13"/>
      <c r="L17" s="13"/>
      <c r="M17" s="13"/>
      <c r="N17" s="13"/>
      <c r="O17" s="13"/>
      <c r="P17" s="13"/>
      <c r="Q17" s="13"/>
      <c r="R17" s="13"/>
      <c r="S17" s="13"/>
      <c r="T17" s="13"/>
      <c r="U17" s="13"/>
      <c r="V17" s="13"/>
      <c r="W17" s="13"/>
      <c r="X17" s="13"/>
      <c r="Y17" s="13"/>
      <c r="Z17" s="13"/>
    </row>
    <row r="18" spans="1:26" ht="12.75" customHeight="1" x14ac:dyDescent="0.25">
      <c r="A18" s="162" t="s">
        <v>53</v>
      </c>
      <c r="B18" s="249">
        <f>'3-Assumptions'!E13</f>
        <v>500</v>
      </c>
      <c r="C18" s="241"/>
      <c r="D18" s="241"/>
      <c r="E18" s="125">
        <f t="shared" si="0"/>
        <v>500</v>
      </c>
      <c r="F18" s="119"/>
      <c r="G18" s="180"/>
      <c r="H18" s="13"/>
      <c r="I18" s="13"/>
      <c r="J18" s="13"/>
      <c r="K18" s="13"/>
      <c r="L18" s="13"/>
      <c r="M18" s="13"/>
      <c r="N18" s="13"/>
      <c r="O18" s="13"/>
      <c r="P18" s="13"/>
      <c r="Q18" s="13"/>
      <c r="R18" s="13"/>
      <c r="S18" s="13"/>
      <c r="T18" s="13"/>
      <c r="U18" s="13"/>
      <c r="V18" s="13"/>
      <c r="W18" s="13"/>
      <c r="X18" s="13"/>
      <c r="Y18" s="13"/>
      <c r="Z18" s="13"/>
    </row>
    <row r="19" spans="1:26" ht="12.75" customHeight="1" x14ac:dyDescent="0.25">
      <c r="A19" s="162" t="s">
        <v>116</v>
      </c>
      <c r="B19" s="291"/>
      <c r="C19" s="241"/>
      <c r="D19" s="241"/>
      <c r="E19" s="125">
        <f t="shared" si="0"/>
        <v>0</v>
      </c>
      <c r="F19" s="119"/>
      <c r="G19" s="180"/>
      <c r="H19" s="13"/>
      <c r="I19" s="13"/>
      <c r="J19" s="13"/>
      <c r="K19" s="13"/>
      <c r="L19" s="13"/>
      <c r="M19" s="13"/>
      <c r="N19" s="13"/>
      <c r="O19" s="13"/>
      <c r="P19" s="13"/>
      <c r="Q19" s="13"/>
      <c r="R19" s="13"/>
      <c r="S19" s="13"/>
      <c r="T19" s="13"/>
      <c r="U19" s="13"/>
      <c r="V19" s="13"/>
      <c r="W19" s="13"/>
      <c r="X19" s="13"/>
      <c r="Y19" s="13"/>
      <c r="Z19" s="13"/>
    </row>
    <row r="20" spans="1:26" ht="12.75" customHeight="1" x14ac:dyDescent="0.25">
      <c r="A20" s="117" t="s">
        <v>56</v>
      </c>
      <c r="B20" s="249">
        <f>'3-Assumptions'!E15</f>
        <v>0</v>
      </c>
      <c r="C20" s="241"/>
      <c r="D20" s="241"/>
      <c r="E20" s="125">
        <f t="shared" si="0"/>
        <v>0</v>
      </c>
      <c r="F20" s="119"/>
      <c r="G20" s="180"/>
      <c r="H20" s="13"/>
      <c r="I20" s="13"/>
      <c r="J20" s="13"/>
      <c r="K20" s="13"/>
      <c r="L20" s="13"/>
      <c r="M20" s="13"/>
      <c r="N20" s="13"/>
      <c r="O20" s="13"/>
      <c r="P20" s="13"/>
      <c r="Q20" s="13"/>
      <c r="R20" s="13"/>
      <c r="S20" s="13"/>
      <c r="T20" s="13"/>
      <c r="U20" s="13"/>
      <c r="V20" s="13"/>
      <c r="W20" s="13"/>
      <c r="X20" s="13"/>
      <c r="Y20" s="13"/>
      <c r="Z20" s="13"/>
    </row>
    <row r="21" spans="1:26" ht="12.75" customHeight="1" x14ac:dyDescent="0.25">
      <c r="A21" s="117" t="s">
        <v>223</v>
      </c>
      <c r="B21" s="249">
        <f>'3-Assumptions'!E17</f>
        <v>0</v>
      </c>
      <c r="C21" s="241"/>
      <c r="D21" s="241"/>
      <c r="E21" s="125"/>
      <c r="F21" s="119"/>
      <c r="G21" s="180"/>
      <c r="H21" s="13"/>
      <c r="I21" s="13"/>
      <c r="J21" s="13"/>
      <c r="K21" s="13"/>
      <c r="L21" s="13"/>
      <c r="M21" s="13"/>
      <c r="N21" s="13"/>
      <c r="O21" s="13"/>
      <c r="P21" s="13"/>
      <c r="Q21" s="13"/>
      <c r="R21" s="13"/>
      <c r="S21" s="13"/>
      <c r="T21" s="13"/>
      <c r="U21" s="13"/>
      <c r="V21" s="13"/>
      <c r="W21" s="13"/>
      <c r="X21" s="13"/>
      <c r="Y21" s="13"/>
      <c r="Z21" s="13"/>
    </row>
    <row r="22" spans="1:26" ht="12.75" customHeight="1" x14ac:dyDescent="0.25">
      <c r="A22" s="162" t="s">
        <v>58</v>
      </c>
      <c r="B22" s="241"/>
      <c r="C22" s="249">
        <f>'3-Assumptions'!$E$18</f>
        <v>0</v>
      </c>
      <c r="D22" s="241">
        <v>0</v>
      </c>
      <c r="E22" s="125">
        <f t="shared" si="0"/>
        <v>0</v>
      </c>
      <c r="F22" s="119"/>
      <c r="G22" s="180"/>
      <c r="H22" s="13"/>
      <c r="I22" s="13"/>
      <c r="J22" s="13"/>
      <c r="K22" s="13"/>
      <c r="L22" s="13"/>
      <c r="M22" s="13"/>
      <c r="N22" s="13"/>
      <c r="O22" s="13"/>
      <c r="P22" s="13"/>
      <c r="Q22" s="13"/>
      <c r="R22" s="13"/>
      <c r="S22" s="13"/>
      <c r="T22" s="13"/>
      <c r="U22" s="13"/>
      <c r="V22" s="13"/>
      <c r="W22" s="13"/>
      <c r="X22" s="13"/>
      <c r="Y22" s="13"/>
      <c r="Z22" s="13"/>
    </row>
    <row r="23" spans="1:26" ht="12.75" customHeight="1" x14ac:dyDescent="0.25">
      <c r="A23" s="162" t="s">
        <v>117</v>
      </c>
      <c r="B23" s="241"/>
      <c r="C23" s="249">
        <f>'3-Assumptions'!$E$19</f>
        <v>0</v>
      </c>
      <c r="D23" s="241">
        <v>0</v>
      </c>
      <c r="E23" s="125">
        <f t="shared" si="0"/>
        <v>0</v>
      </c>
      <c r="F23" s="119"/>
      <c r="G23" s="180"/>
      <c r="H23" s="13"/>
      <c r="I23" s="13"/>
      <c r="J23" s="13"/>
      <c r="K23" s="13"/>
      <c r="L23" s="13"/>
      <c r="M23" s="13"/>
      <c r="N23" s="13"/>
      <c r="O23" s="13"/>
      <c r="P23" s="13"/>
      <c r="Q23" s="13"/>
      <c r="R23" s="13"/>
      <c r="S23" s="13"/>
      <c r="T23" s="13"/>
      <c r="U23" s="13"/>
      <c r="V23" s="13"/>
      <c r="W23" s="13"/>
      <c r="X23" s="13"/>
      <c r="Y23" s="13"/>
      <c r="Z23" s="13"/>
    </row>
    <row r="24" spans="1:26" ht="12.75" customHeight="1" x14ac:dyDescent="0.25">
      <c r="A24" s="162" t="s">
        <v>62</v>
      </c>
      <c r="B24" s="241"/>
      <c r="C24" s="249">
        <f>'3-Assumptions'!$E$20</f>
        <v>0</v>
      </c>
      <c r="D24" s="241">
        <v>0</v>
      </c>
      <c r="E24" s="125">
        <f t="shared" si="0"/>
        <v>0</v>
      </c>
      <c r="F24" s="119"/>
      <c r="G24" s="180"/>
      <c r="H24" s="13"/>
      <c r="I24" s="13"/>
      <c r="J24" s="13"/>
      <c r="K24" s="13"/>
      <c r="L24" s="13"/>
      <c r="M24" s="13"/>
      <c r="N24" s="13"/>
      <c r="O24" s="13"/>
      <c r="P24" s="13"/>
      <c r="Q24" s="13"/>
      <c r="R24" s="13"/>
      <c r="S24" s="13"/>
      <c r="T24" s="13"/>
      <c r="U24" s="13"/>
      <c r="V24" s="13"/>
      <c r="W24" s="13"/>
      <c r="X24" s="13"/>
      <c r="Y24" s="13"/>
      <c r="Z24" s="13"/>
    </row>
    <row r="25" spans="1:26" ht="12.75" customHeight="1" x14ac:dyDescent="0.25">
      <c r="A25" s="117" t="s">
        <v>219</v>
      </c>
      <c r="B25" s="241"/>
      <c r="C25" s="249">
        <f>'3-Assumptions'!$E$21</f>
        <v>1500</v>
      </c>
      <c r="D25" s="241"/>
      <c r="E25" s="125">
        <f t="shared" si="0"/>
        <v>1500</v>
      </c>
      <c r="F25" s="119"/>
      <c r="G25" s="180"/>
      <c r="H25" s="13"/>
      <c r="I25" s="13"/>
      <c r="J25" s="13"/>
      <c r="K25" s="13"/>
      <c r="L25" s="13"/>
      <c r="M25" s="13"/>
      <c r="N25" s="13"/>
      <c r="O25" s="13"/>
      <c r="P25" s="13"/>
      <c r="Q25" s="13"/>
      <c r="R25" s="13"/>
      <c r="S25" s="13"/>
      <c r="T25" s="13"/>
      <c r="U25" s="13"/>
      <c r="V25" s="13"/>
      <c r="W25" s="13"/>
      <c r="X25" s="13"/>
      <c r="Y25" s="13"/>
      <c r="Z25" s="13"/>
    </row>
    <row r="26" spans="1:26" ht="12.75" customHeight="1" x14ac:dyDescent="0.25">
      <c r="A26" s="162" t="s">
        <v>118</v>
      </c>
      <c r="B26" s="241"/>
      <c r="C26" s="289"/>
      <c r="D26" s="241"/>
      <c r="E26" s="125">
        <f t="shared" si="0"/>
        <v>0</v>
      </c>
      <c r="F26" s="119"/>
      <c r="G26" s="180"/>
      <c r="H26" s="13"/>
      <c r="I26" s="13"/>
      <c r="J26" s="13"/>
      <c r="K26" s="13"/>
      <c r="L26" s="13"/>
      <c r="M26" s="13"/>
      <c r="N26" s="13"/>
      <c r="O26" s="13"/>
      <c r="P26" s="13"/>
      <c r="Q26" s="13"/>
      <c r="R26" s="13"/>
      <c r="S26" s="13"/>
      <c r="T26" s="13"/>
      <c r="U26" s="13"/>
      <c r="V26" s="13"/>
      <c r="W26" s="13"/>
      <c r="X26" s="13"/>
      <c r="Y26" s="13"/>
      <c r="Z26" s="13"/>
    </row>
    <row r="27" spans="1:26" ht="12.75" customHeight="1" x14ac:dyDescent="0.25">
      <c r="A27" s="162" t="s">
        <v>119</v>
      </c>
      <c r="B27" s="241"/>
      <c r="C27" s="241"/>
      <c r="D27" s="296"/>
      <c r="E27" s="125">
        <f t="shared" si="0"/>
        <v>0</v>
      </c>
      <c r="F27" s="122"/>
      <c r="G27" s="181"/>
      <c r="H27" s="13"/>
      <c r="I27" s="13"/>
      <c r="J27" s="13"/>
      <c r="K27" s="13"/>
      <c r="L27" s="13"/>
      <c r="M27" s="13"/>
      <c r="N27" s="13"/>
      <c r="O27" s="13"/>
      <c r="P27" s="13"/>
      <c r="Q27" s="13"/>
      <c r="R27" s="13"/>
      <c r="S27" s="13"/>
      <c r="T27" s="13"/>
      <c r="U27" s="13"/>
      <c r="V27" s="13"/>
      <c r="W27" s="13"/>
      <c r="X27" s="13"/>
      <c r="Y27" s="13"/>
      <c r="Z27" s="13"/>
    </row>
    <row r="28" spans="1:26" ht="12.75" customHeight="1" x14ac:dyDescent="0.25">
      <c r="A28" s="162" t="s">
        <v>38</v>
      </c>
      <c r="B28" s="249">
        <f>E6*'3-Assumptions'!E5</f>
        <v>0</v>
      </c>
      <c r="C28" s="241">
        <v>0</v>
      </c>
      <c r="D28" s="241">
        <v>0</v>
      </c>
      <c r="E28" s="125">
        <f t="shared" si="0"/>
        <v>0</v>
      </c>
      <c r="F28" s="119"/>
      <c r="G28" s="180"/>
      <c r="H28" s="13"/>
      <c r="I28" s="13"/>
      <c r="J28" s="13"/>
      <c r="K28" s="13"/>
      <c r="L28" s="13"/>
      <c r="M28" s="13"/>
      <c r="N28" s="13"/>
      <c r="O28" s="13"/>
      <c r="P28" s="13"/>
      <c r="Q28" s="13"/>
      <c r="R28" s="13"/>
      <c r="S28" s="13"/>
      <c r="T28" s="13"/>
      <c r="U28" s="13"/>
      <c r="V28" s="13"/>
      <c r="W28" s="13"/>
      <c r="X28" s="13"/>
      <c r="Y28" s="13"/>
      <c r="Z28" s="13"/>
    </row>
    <row r="29" spans="1:26" ht="12.75" customHeight="1" x14ac:dyDescent="0.25">
      <c r="A29" s="117" t="s">
        <v>120</v>
      </c>
      <c r="B29" s="252">
        <f>'3-Assumptions'!E6</f>
        <v>0</v>
      </c>
      <c r="C29" s="247">
        <v>0</v>
      </c>
      <c r="D29" s="247">
        <v>0</v>
      </c>
      <c r="E29" s="125">
        <f t="shared" si="0"/>
        <v>0</v>
      </c>
      <c r="F29" s="119"/>
      <c r="G29" s="180"/>
      <c r="H29" s="13"/>
      <c r="I29" s="13"/>
      <c r="J29" s="13"/>
      <c r="K29" s="13"/>
      <c r="L29" s="13"/>
      <c r="M29" s="13"/>
      <c r="N29" s="13"/>
      <c r="O29" s="13"/>
      <c r="P29" s="13"/>
      <c r="Q29" s="13"/>
      <c r="R29" s="13"/>
      <c r="S29" s="13"/>
      <c r="T29" s="13"/>
      <c r="U29" s="13"/>
      <c r="V29" s="13"/>
      <c r="W29" s="13"/>
      <c r="X29" s="13"/>
      <c r="Y29" s="13"/>
      <c r="Z29" s="13"/>
    </row>
    <row r="30" spans="1:26" ht="12.75" customHeight="1" x14ac:dyDescent="0.3">
      <c r="A30" s="124" t="s">
        <v>121</v>
      </c>
      <c r="B30" s="125">
        <f>SUM(B8:B29)</f>
        <v>500</v>
      </c>
      <c r="C30" s="125">
        <f>SUM(C8:C29)</f>
        <v>1500</v>
      </c>
      <c r="D30" s="125">
        <f>SUM(D8:D29)</f>
        <v>0</v>
      </c>
      <c r="E30" s="125">
        <f>SUM(E8:E29)</f>
        <v>2000</v>
      </c>
      <c r="F30" s="119"/>
      <c r="G30" s="180"/>
      <c r="H30" s="13"/>
      <c r="I30" s="13"/>
      <c r="J30" s="13"/>
      <c r="K30" s="13"/>
      <c r="L30" s="13"/>
      <c r="M30" s="13"/>
      <c r="N30" s="13"/>
      <c r="O30" s="13"/>
      <c r="P30" s="13"/>
      <c r="Q30" s="13"/>
      <c r="R30" s="13"/>
      <c r="S30" s="13"/>
      <c r="T30" s="13"/>
      <c r="U30" s="13"/>
      <c r="V30" s="13"/>
      <c r="W30" s="13"/>
      <c r="X30" s="13"/>
      <c r="Y30" s="13"/>
      <c r="Z30" s="13"/>
    </row>
    <row r="31" spans="1:26" ht="12.75" customHeight="1" x14ac:dyDescent="0.25">
      <c r="A31" s="126"/>
      <c r="B31" s="75"/>
      <c r="C31" s="75"/>
      <c r="D31" s="75"/>
      <c r="E31" s="163"/>
      <c r="F31" s="119"/>
      <c r="G31" s="180"/>
      <c r="H31" s="13"/>
      <c r="I31" s="13"/>
      <c r="J31" s="13"/>
      <c r="K31" s="13"/>
      <c r="L31" s="13"/>
      <c r="M31" s="13"/>
      <c r="N31" s="13"/>
      <c r="O31" s="13"/>
      <c r="P31" s="13"/>
      <c r="Q31" s="13"/>
      <c r="R31" s="13"/>
      <c r="S31" s="13"/>
      <c r="T31" s="13"/>
      <c r="U31" s="13"/>
      <c r="V31" s="13"/>
      <c r="W31" s="13"/>
      <c r="X31" s="13"/>
      <c r="Y31" s="13"/>
      <c r="Z31" s="13"/>
    </row>
    <row r="32" spans="1:26" ht="12.75" customHeight="1" x14ac:dyDescent="0.3">
      <c r="A32" s="128" t="s">
        <v>64</v>
      </c>
      <c r="B32" s="75"/>
      <c r="C32" s="75"/>
      <c r="D32" s="75"/>
      <c r="E32" s="127"/>
      <c r="F32" s="119"/>
      <c r="G32" s="180"/>
      <c r="H32" s="13"/>
      <c r="I32" s="13"/>
      <c r="J32" s="13"/>
      <c r="K32" s="13"/>
      <c r="L32" s="13"/>
      <c r="M32" s="13"/>
      <c r="N32" s="13"/>
      <c r="O32" s="13"/>
      <c r="P32" s="13"/>
      <c r="Q32" s="13"/>
      <c r="R32" s="13"/>
      <c r="S32" s="13"/>
      <c r="T32" s="13"/>
      <c r="U32" s="13"/>
      <c r="V32" s="13"/>
      <c r="W32" s="13"/>
      <c r="X32" s="13"/>
      <c r="Y32" s="13"/>
      <c r="Z32" s="13"/>
    </row>
    <row r="33" spans="1:26" ht="12.75" customHeight="1" x14ac:dyDescent="0.25">
      <c r="A33" s="117" t="s">
        <v>122</v>
      </c>
      <c r="B33" s="290">
        <f>'2-Staffing Plan'!E59-SUM(C33:D33)</f>
        <v>1030000</v>
      </c>
      <c r="C33" s="289"/>
      <c r="D33" s="289"/>
      <c r="E33" s="115">
        <f t="shared" ref="E33:E74" si="1">SUM(B33:D33)</f>
        <v>1030000</v>
      </c>
      <c r="F33" s="119"/>
      <c r="G33" s="180"/>
      <c r="H33" s="13"/>
      <c r="I33" s="13"/>
      <c r="J33" s="13"/>
      <c r="K33" s="13"/>
      <c r="L33" s="13"/>
      <c r="M33" s="13"/>
      <c r="N33" s="13"/>
      <c r="O33" s="13"/>
      <c r="P33" s="13"/>
      <c r="Q33" s="13"/>
      <c r="R33" s="13"/>
      <c r="S33" s="13"/>
      <c r="T33" s="13"/>
      <c r="U33" s="13"/>
      <c r="V33" s="13"/>
      <c r="W33" s="13"/>
      <c r="X33" s="13"/>
      <c r="Y33" s="13"/>
      <c r="Z33" s="13"/>
    </row>
    <row r="34" spans="1:26" ht="12.75" customHeight="1" x14ac:dyDescent="0.25">
      <c r="A34" s="117" t="s">
        <v>123</v>
      </c>
      <c r="B34" s="290">
        <f>('3-Assumptions'!B38*'3-Assumptions'!B39)*('2-Staffing Plan'!E22)-SUM(C34:D34)</f>
        <v>0</v>
      </c>
      <c r="C34" s="289"/>
      <c r="D34" s="289"/>
      <c r="E34" s="115">
        <f t="shared" si="1"/>
        <v>0</v>
      </c>
      <c r="F34" s="119"/>
      <c r="G34" s="180"/>
      <c r="H34" s="13"/>
      <c r="I34" s="13"/>
      <c r="J34" s="13"/>
      <c r="K34" s="13"/>
      <c r="L34" s="13"/>
      <c r="M34" s="13"/>
      <c r="N34" s="13"/>
      <c r="O34" s="13"/>
      <c r="P34" s="13"/>
      <c r="Q34" s="13"/>
      <c r="R34" s="13"/>
      <c r="S34" s="13"/>
      <c r="T34" s="13"/>
      <c r="U34" s="13"/>
      <c r="V34" s="13"/>
      <c r="W34" s="13"/>
      <c r="X34" s="13"/>
      <c r="Y34" s="13"/>
      <c r="Z34" s="13"/>
    </row>
    <row r="35" spans="1:26" ht="12.75" customHeight="1" x14ac:dyDescent="0.25">
      <c r="A35" s="117" t="s">
        <v>124</v>
      </c>
      <c r="B35" s="241">
        <f>(B33+B34)*1.45%</f>
        <v>14934.999999999998</v>
      </c>
      <c r="C35" s="241">
        <f t="shared" ref="C35:D35" si="2">(C33+C34)*1.45%</f>
        <v>0</v>
      </c>
      <c r="D35" s="241">
        <f t="shared" si="2"/>
        <v>0</v>
      </c>
      <c r="E35" s="115">
        <f t="shared" si="1"/>
        <v>14934.999999999998</v>
      </c>
      <c r="F35" s="119"/>
      <c r="G35" s="180"/>
      <c r="H35" s="13"/>
      <c r="I35" s="13"/>
      <c r="J35" s="13"/>
      <c r="K35" s="13"/>
      <c r="L35" s="13"/>
      <c r="M35" s="13"/>
      <c r="N35" s="13"/>
      <c r="O35" s="13"/>
      <c r="P35" s="13"/>
      <c r="Q35" s="13"/>
      <c r="R35" s="13"/>
      <c r="S35" s="13"/>
      <c r="T35" s="13"/>
      <c r="U35" s="13"/>
      <c r="V35" s="13"/>
      <c r="W35" s="13"/>
      <c r="X35" s="13"/>
      <c r="Y35" s="13"/>
      <c r="Z35" s="13"/>
    </row>
    <row r="36" spans="1:26" ht="12.75" customHeight="1" x14ac:dyDescent="0.25">
      <c r="A36" s="117" t="s">
        <v>125</v>
      </c>
      <c r="B36" s="290"/>
      <c r="C36" s="289"/>
      <c r="D36" s="289"/>
      <c r="E36" s="115">
        <f t="shared" si="1"/>
        <v>0</v>
      </c>
      <c r="F36" s="119"/>
      <c r="G36" s="180"/>
      <c r="H36" s="13"/>
      <c r="I36" s="13"/>
      <c r="J36" s="13"/>
      <c r="K36" s="13"/>
      <c r="L36" s="13"/>
      <c r="M36" s="13"/>
      <c r="N36" s="13"/>
      <c r="O36" s="13"/>
      <c r="P36" s="13"/>
      <c r="Q36" s="13"/>
      <c r="R36" s="13"/>
      <c r="S36" s="13"/>
      <c r="T36" s="13"/>
      <c r="U36" s="13"/>
      <c r="V36" s="13"/>
      <c r="W36" s="13"/>
      <c r="X36" s="13"/>
      <c r="Y36" s="13"/>
      <c r="Z36" s="13"/>
    </row>
    <row r="37" spans="1:26" ht="12.75" customHeight="1" x14ac:dyDescent="0.25">
      <c r="A37" s="117" t="s">
        <v>126</v>
      </c>
      <c r="B37" s="291">
        <f>((B33+B34)*'3-Assumptions'!E30)</f>
        <v>215785</v>
      </c>
      <c r="C37" s="291">
        <f>((C33+C34)*'3-Assumptions'!F30)</f>
        <v>0</v>
      </c>
      <c r="D37" s="291">
        <f>((D33+D34)*'3-Assumptions'!G30)</f>
        <v>0</v>
      </c>
      <c r="E37" s="115">
        <f t="shared" si="1"/>
        <v>215785</v>
      </c>
      <c r="F37" s="119"/>
      <c r="G37" s="180"/>
      <c r="H37" s="13"/>
      <c r="I37" s="13"/>
      <c r="J37" s="13"/>
      <c r="K37" s="13"/>
      <c r="L37" s="13"/>
      <c r="M37" s="13"/>
      <c r="N37" s="13"/>
      <c r="O37" s="13"/>
      <c r="P37" s="13"/>
      <c r="Q37" s="13"/>
      <c r="R37" s="13"/>
      <c r="S37" s="13"/>
      <c r="T37" s="13"/>
      <c r="U37" s="13"/>
      <c r="V37" s="13"/>
      <c r="W37" s="13"/>
      <c r="X37" s="13"/>
      <c r="Y37" s="13"/>
      <c r="Z37" s="13"/>
    </row>
    <row r="38" spans="1:26" ht="12.75" customHeight="1" x14ac:dyDescent="0.25">
      <c r="A38" s="117" t="s">
        <v>127</v>
      </c>
      <c r="B38" s="290">
        <f>('3-Assumptions'!B40*1.15)*'2-Staffing Plan'!E64</f>
        <v>0</v>
      </c>
      <c r="C38" s="289"/>
      <c r="D38" s="289"/>
      <c r="E38" s="115">
        <f t="shared" si="1"/>
        <v>0</v>
      </c>
      <c r="F38" s="119" t="s">
        <v>10</v>
      </c>
      <c r="G38" s="180" t="s">
        <v>10</v>
      </c>
      <c r="H38" s="13"/>
      <c r="I38" s="13"/>
      <c r="J38" s="13"/>
      <c r="K38" s="13"/>
      <c r="L38" s="13"/>
      <c r="M38" s="13"/>
      <c r="N38" s="13"/>
      <c r="O38" s="13"/>
      <c r="P38" s="13"/>
      <c r="Q38" s="13"/>
      <c r="R38" s="13"/>
      <c r="S38" s="13"/>
      <c r="T38" s="13"/>
      <c r="U38" s="13"/>
      <c r="V38" s="13"/>
      <c r="W38" s="13"/>
      <c r="X38" s="13"/>
      <c r="Y38" s="13"/>
      <c r="Z38" s="13"/>
    </row>
    <row r="39" spans="1:26" ht="12.75" customHeight="1" x14ac:dyDescent="0.25">
      <c r="A39" s="117" t="s">
        <v>128</v>
      </c>
      <c r="B39" s="290">
        <f>('3-Assumptions'!B41*1.02^2)*'2-Staffing Plan'!E64</f>
        <v>0</v>
      </c>
      <c r="C39" s="289"/>
      <c r="D39" s="289"/>
      <c r="E39" s="115">
        <f t="shared" si="1"/>
        <v>0</v>
      </c>
      <c r="F39" s="119" t="s">
        <v>10</v>
      </c>
      <c r="G39" s="180" t="s">
        <v>10</v>
      </c>
      <c r="H39" s="13"/>
      <c r="I39" s="13"/>
      <c r="J39" s="13"/>
      <c r="K39" s="13"/>
      <c r="L39" s="13"/>
      <c r="M39" s="13"/>
      <c r="N39" s="13"/>
      <c r="O39" s="13"/>
      <c r="P39" s="13"/>
      <c r="Q39" s="13"/>
      <c r="R39" s="13"/>
      <c r="S39" s="13"/>
      <c r="T39" s="13"/>
      <c r="U39" s="13"/>
      <c r="V39" s="13"/>
      <c r="W39" s="13"/>
      <c r="X39" s="13"/>
      <c r="Y39" s="13"/>
      <c r="Z39" s="13"/>
    </row>
    <row r="40" spans="1:26" ht="12.75" customHeight="1" x14ac:dyDescent="0.25">
      <c r="A40" s="117" t="s">
        <v>129</v>
      </c>
      <c r="B40" s="290">
        <f>'6-Year 2'!B40</f>
        <v>0</v>
      </c>
      <c r="C40" s="289"/>
      <c r="D40" s="289"/>
      <c r="E40" s="115">
        <f t="shared" si="1"/>
        <v>0</v>
      </c>
      <c r="F40" s="119"/>
      <c r="G40" s="180"/>
      <c r="H40" s="13"/>
      <c r="I40" s="13"/>
      <c r="J40" s="13"/>
      <c r="K40" s="13"/>
      <c r="L40" s="13"/>
      <c r="M40" s="13"/>
      <c r="N40" s="13"/>
      <c r="O40" s="13"/>
      <c r="P40" s="13"/>
      <c r="Q40" s="13"/>
      <c r="R40" s="13"/>
      <c r="S40" s="13"/>
      <c r="T40" s="13"/>
      <c r="U40" s="13"/>
      <c r="V40" s="13"/>
      <c r="W40" s="13"/>
      <c r="X40" s="13"/>
      <c r="Y40" s="13"/>
      <c r="Z40" s="13"/>
    </row>
    <row r="41" spans="1:26" ht="12.75" customHeight="1" x14ac:dyDescent="0.25">
      <c r="A41" s="117" t="s">
        <v>130</v>
      </c>
      <c r="B41" s="290">
        <f>'6-Year 2'!B41</f>
        <v>0</v>
      </c>
      <c r="C41" s="289"/>
      <c r="D41" s="289"/>
      <c r="E41" s="115">
        <f t="shared" si="1"/>
        <v>0</v>
      </c>
      <c r="F41" s="119"/>
      <c r="G41" s="180"/>
      <c r="H41" s="13"/>
      <c r="I41" s="13"/>
      <c r="J41" s="13"/>
      <c r="K41" s="13"/>
      <c r="L41" s="13"/>
      <c r="M41" s="13"/>
      <c r="N41" s="13"/>
      <c r="O41" s="13"/>
      <c r="P41" s="13"/>
      <c r="Q41" s="13"/>
      <c r="R41" s="13"/>
      <c r="S41" s="13"/>
      <c r="T41" s="13"/>
      <c r="U41" s="13"/>
      <c r="V41" s="13"/>
      <c r="W41" s="13"/>
      <c r="X41" s="13"/>
      <c r="Y41" s="13"/>
      <c r="Z41" s="13"/>
    </row>
    <row r="42" spans="1:26" ht="12.75" customHeight="1" x14ac:dyDescent="0.25">
      <c r="A42" s="117" t="s">
        <v>131</v>
      </c>
      <c r="B42" s="290">
        <f>('3-Assumptions'!$B$44*'2-Staffing Plan'!E64)</f>
        <v>0</v>
      </c>
      <c r="C42" s="289"/>
      <c r="D42" s="289"/>
      <c r="E42" s="115">
        <f t="shared" si="1"/>
        <v>0</v>
      </c>
      <c r="F42" s="119"/>
      <c r="G42" s="180"/>
      <c r="H42" s="13"/>
      <c r="I42" s="13"/>
      <c r="J42" s="13"/>
      <c r="K42" s="13"/>
      <c r="L42" s="13"/>
      <c r="M42" s="13"/>
      <c r="N42" s="13"/>
      <c r="O42" s="13"/>
      <c r="P42" s="13"/>
      <c r="Q42" s="13"/>
      <c r="R42" s="13"/>
      <c r="S42" s="13"/>
      <c r="T42" s="13"/>
      <c r="U42" s="13"/>
      <c r="V42" s="13"/>
      <c r="W42" s="13"/>
      <c r="X42" s="13"/>
      <c r="Y42" s="13"/>
      <c r="Z42" s="13"/>
    </row>
    <row r="43" spans="1:26" ht="12.75" customHeight="1" x14ac:dyDescent="0.25">
      <c r="A43" s="117" t="s">
        <v>132</v>
      </c>
      <c r="B43" s="290">
        <f>'3-Assumptions'!E66</f>
        <v>0</v>
      </c>
      <c r="C43" s="295"/>
      <c r="D43" s="295"/>
      <c r="E43" s="115">
        <f t="shared" si="1"/>
        <v>0</v>
      </c>
      <c r="F43" s="119"/>
      <c r="G43" s="180"/>
      <c r="H43" s="13"/>
      <c r="I43" s="13"/>
      <c r="J43" s="13"/>
      <c r="K43" s="13"/>
      <c r="L43" s="13"/>
      <c r="M43" s="13"/>
      <c r="N43" s="13"/>
      <c r="O43" s="13"/>
      <c r="P43" s="13"/>
      <c r="Q43" s="13"/>
      <c r="R43" s="13"/>
      <c r="S43" s="13"/>
      <c r="T43" s="13"/>
      <c r="U43" s="13"/>
      <c r="V43" s="13"/>
      <c r="W43" s="13"/>
      <c r="X43" s="13"/>
      <c r="Y43" s="13"/>
      <c r="Z43" s="13"/>
    </row>
    <row r="44" spans="1:26" ht="12.75" customHeight="1" x14ac:dyDescent="0.25">
      <c r="A44" s="117" t="s">
        <v>133</v>
      </c>
      <c r="B44" s="290">
        <f>E5*'3-Assumptions'!$B$45</f>
        <v>0</v>
      </c>
      <c r="C44" s="289"/>
      <c r="D44" s="289"/>
      <c r="E44" s="115">
        <f t="shared" si="1"/>
        <v>0</v>
      </c>
      <c r="F44" s="119"/>
      <c r="G44" s="180"/>
      <c r="H44" s="13"/>
      <c r="I44" s="13"/>
      <c r="J44" s="13"/>
      <c r="K44" s="13"/>
      <c r="L44" s="13"/>
      <c r="M44" s="13"/>
      <c r="N44" s="13"/>
      <c r="O44" s="13"/>
      <c r="P44" s="13"/>
      <c r="Q44" s="13"/>
      <c r="R44" s="13"/>
      <c r="S44" s="13"/>
      <c r="T44" s="13"/>
      <c r="U44" s="13"/>
      <c r="V44" s="13"/>
      <c r="W44" s="13"/>
      <c r="X44" s="13"/>
      <c r="Y44" s="13"/>
      <c r="Z44" s="13"/>
    </row>
    <row r="45" spans="1:26" ht="12.75" customHeight="1" x14ac:dyDescent="0.25">
      <c r="A45" s="117" t="s">
        <v>134</v>
      </c>
      <c r="B45" s="290"/>
      <c r="C45" s="289"/>
      <c r="D45" s="289"/>
      <c r="E45" s="115">
        <f t="shared" si="1"/>
        <v>0</v>
      </c>
      <c r="F45" s="119"/>
      <c r="G45" s="180"/>
      <c r="H45" s="13"/>
      <c r="I45" s="13"/>
      <c r="J45" s="13"/>
      <c r="K45" s="13"/>
      <c r="L45" s="13"/>
      <c r="M45" s="13"/>
      <c r="N45" s="13"/>
      <c r="O45" s="13"/>
      <c r="P45" s="13"/>
      <c r="Q45" s="13"/>
      <c r="R45" s="13"/>
      <c r="S45" s="13"/>
      <c r="T45" s="13"/>
      <c r="U45" s="13"/>
      <c r="V45" s="13"/>
      <c r="W45" s="13"/>
      <c r="X45" s="13"/>
      <c r="Y45" s="13"/>
      <c r="Z45" s="13"/>
    </row>
    <row r="46" spans="1:26" ht="12.75" customHeight="1" x14ac:dyDescent="0.25">
      <c r="A46" s="117" t="s">
        <v>135</v>
      </c>
      <c r="B46" s="289">
        <v>8000</v>
      </c>
      <c r="C46" s="289"/>
      <c r="D46" s="289"/>
      <c r="E46" s="115">
        <f t="shared" si="1"/>
        <v>8000</v>
      </c>
      <c r="F46" s="121" t="s">
        <v>331</v>
      </c>
      <c r="G46" s="180"/>
      <c r="H46" s="13"/>
      <c r="I46" s="13"/>
      <c r="J46" s="13"/>
      <c r="K46" s="13"/>
      <c r="L46" s="13"/>
      <c r="M46" s="13"/>
      <c r="N46" s="13"/>
      <c r="O46" s="13"/>
      <c r="P46" s="13"/>
      <c r="Q46" s="13"/>
      <c r="R46" s="13"/>
      <c r="S46" s="13"/>
      <c r="T46" s="13"/>
      <c r="U46" s="13"/>
      <c r="V46" s="13"/>
      <c r="W46" s="13"/>
      <c r="X46" s="13"/>
      <c r="Y46" s="13"/>
      <c r="Z46" s="13"/>
    </row>
    <row r="47" spans="1:26" ht="12.75" customHeight="1" x14ac:dyDescent="0.25">
      <c r="A47" s="117" t="s">
        <v>136</v>
      </c>
      <c r="B47" s="289"/>
      <c r="C47" s="289"/>
      <c r="D47" s="289"/>
      <c r="E47" s="115">
        <f t="shared" si="1"/>
        <v>0</v>
      </c>
      <c r="F47" s="119"/>
      <c r="G47" s="180"/>
      <c r="H47" s="13"/>
      <c r="I47" s="13"/>
      <c r="J47" s="13"/>
      <c r="K47" s="13"/>
      <c r="L47" s="13"/>
      <c r="M47" s="13"/>
      <c r="N47" s="13"/>
      <c r="O47" s="13"/>
      <c r="P47" s="13"/>
      <c r="Q47" s="13"/>
      <c r="R47" s="13"/>
      <c r="S47" s="13"/>
      <c r="T47" s="13"/>
      <c r="U47" s="13"/>
      <c r="V47" s="13"/>
      <c r="W47" s="13"/>
      <c r="X47" s="13"/>
      <c r="Y47" s="13"/>
      <c r="Z47" s="13"/>
    </row>
    <row r="48" spans="1:26" ht="12.75" customHeight="1" x14ac:dyDescent="0.25">
      <c r="A48" s="117" t="s">
        <v>137</v>
      </c>
      <c r="B48" s="290">
        <f>'6-Year 2'!D48*1.05</f>
        <v>0</v>
      </c>
      <c r="C48" s="289"/>
      <c r="D48" s="289"/>
      <c r="E48" s="115">
        <f t="shared" si="1"/>
        <v>0</v>
      </c>
      <c r="F48" s="119"/>
      <c r="G48" s="180"/>
      <c r="H48" s="13"/>
      <c r="I48" s="13"/>
      <c r="J48" s="13"/>
      <c r="K48" s="13"/>
      <c r="L48" s="13"/>
      <c r="M48" s="13"/>
      <c r="N48" s="13"/>
      <c r="O48" s="13"/>
      <c r="P48" s="13"/>
      <c r="Q48" s="13"/>
      <c r="R48" s="13"/>
      <c r="S48" s="13"/>
      <c r="T48" s="13"/>
      <c r="U48" s="13"/>
      <c r="V48" s="13"/>
      <c r="W48" s="13"/>
      <c r="X48" s="13"/>
      <c r="Y48" s="13"/>
      <c r="Z48" s="13"/>
    </row>
    <row r="49" spans="1:26" ht="12.75" customHeight="1" x14ac:dyDescent="0.25">
      <c r="A49" s="117" t="s">
        <v>138</v>
      </c>
      <c r="B49" s="290">
        <f>'6-Year 2'!B49*1.05</f>
        <v>0</v>
      </c>
      <c r="C49" s="289"/>
      <c r="D49" s="289"/>
      <c r="E49" s="115">
        <f t="shared" si="1"/>
        <v>0</v>
      </c>
      <c r="F49" s="119"/>
      <c r="G49" s="180"/>
      <c r="H49" s="13"/>
      <c r="I49" s="13"/>
      <c r="J49" s="13"/>
      <c r="K49" s="13"/>
      <c r="L49" s="13"/>
      <c r="M49" s="13"/>
      <c r="N49" s="13"/>
      <c r="O49" s="13"/>
      <c r="P49" s="13"/>
      <c r="Q49" s="13"/>
      <c r="R49" s="13"/>
      <c r="S49" s="13"/>
      <c r="T49" s="13"/>
      <c r="U49" s="13"/>
      <c r="V49" s="13"/>
      <c r="W49" s="13"/>
      <c r="X49" s="13"/>
      <c r="Y49" s="13"/>
      <c r="Z49" s="13"/>
    </row>
    <row r="50" spans="1:26" ht="12.75" customHeight="1" x14ac:dyDescent="0.25">
      <c r="A50" s="117" t="s">
        <v>139</v>
      </c>
      <c r="B50" s="290">
        <f>'6-Year 2'!B50*1.05</f>
        <v>0</v>
      </c>
      <c r="C50" s="289"/>
      <c r="D50" s="289"/>
      <c r="E50" s="115">
        <f t="shared" si="1"/>
        <v>0</v>
      </c>
      <c r="F50" s="119"/>
      <c r="G50" s="180"/>
      <c r="H50" s="13"/>
      <c r="I50" s="13"/>
      <c r="J50" s="13"/>
      <c r="K50" s="13"/>
      <c r="L50" s="13"/>
      <c r="M50" s="13"/>
      <c r="N50" s="13"/>
      <c r="O50" s="13"/>
      <c r="P50" s="13"/>
      <c r="Q50" s="13"/>
      <c r="R50" s="13"/>
      <c r="S50" s="13"/>
      <c r="T50" s="13"/>
      <c r="U50" s="13"/>
      <c r="V50" s="13"/>
      <c r="W50" s="13"/>
      <c r="X50" s="13"/>
      <c r="Y50" s="13"/>
      <c r="Z50" s="13"/>
    </row>
    <row r="51" spans="1:26" ht="12.75" customHeight="1" x14ac:dyDescent="0.25">
      <c r="A51" s="117" t="s">
        <v>140</v>
      </c>
      <c r="B51" s="290">
        <f>'6-Year 2'!B51*1.05</f>
        <v>0</v>
      </c>
      <c r="C51" s="289"/>
      <c r="D51" s="289"/>
      <c r="E51" s="115">
        <f t="shared" si="1"/>
        <v>0</v>
      </c>
      <c r="F51" s="119"/>
      <c r="G51" s="180"/>
      <c r="H51" s="13"/>
      <c r="I51" s="13"/>
      <c r="J51" s="13"/>
      <c r="K51" s="13"/>
      <c r="L51" s="13"/>
      <c r="M51" s="13"/>
      <c r="N51" s="13"/>
      <c r="O51" s="13"/>
      <c r="P51" s="13"/>
      <c r="Q51" s="13"/>
      <c r="R51" s="13"/>
      <c r="S51" s="13"/>
      <c r="T51" s="13"/>
      <c r="U51" s="13"/>
      <c r="V51" s="13"/>
      <c r="W51" s="13"/>
      <c r="X51" s="13"/>
      <c r="Y51" s="13"/>
      <c r="Z51" s="13"/>
    </row>
    <row r="52" spans="1:26" ht="12.75" customHeight="1" x14ac:dyDescent="0.25">
      <c r="A52" s="117" t="s">
        <v>141</v>
      </c>
      <c r="B52" s="290">
        <f>(SUM('1-Enrollment Plan'!E7:E17))*'3-Assumptions'!$B$46</f>
        <v>0</v>
      </c>
      <c r="C52" s="289"/>
      <c r="D52" s="289"/>
      <c r="E52" s="115">
        <f t="shared" si="1"/>
        <v>0</v>
      </c>
      <c r="F52" s="119"/>
      <c r="G52" s="180"/>
      <c r="H52" s="13"/>
      <c r="I52" s="13"/>
      <c r="J52" s="13"/>
      <c r="K52" s="13"/>
      <c r="L52" s="13"/>
      <c r="M52" s="13"/>
      <c r="N52" s="13"/>
      <c r="O52" s="13"/>
      <c r="P52" s="13"/>
      <c r="Q52" s="13"/>
      <c r="R52" s="13"/>
      <c r="S52" s="13"/>
      <c r="T52" s="13"/>
      <c r="U52" s="13"/>
      <c r="V52" s="13"/>
      <c r="W52" s="13"/>
      <c r="X52" s="13"/>
      <c r="Y52" s="13"/>
      <c r="Z52" s="13"/>
    </row>
    <row r="53" spans="1:26" ht="12.75" customHeight="1" x14ac:dyDescent="0.25">
      <c r="A53" s="117" t="s">
        <v>142</v>
      </c>
      <c r="B53" s="290">
        <f>('3-Assumptions'!$B$47+'3-Assumptions'!$B$48)*'1-Enrollment Plan'!E21</f>
        <v>0</v>
      </c>
      <c r="C53" s="289"/>
      <c r="D53" s="289"/>
      <c r="E53" s="115">
        <f t="shared" si="1"/>
        <v>0</v>
      </c>
      <c r="F53" s="119"/>
      <c r="G53" s="180"/>
      <c r="H53" s="13"/>
      <c r="I53" s="13"/>
      <c r="J53" s="13"/>
      <c r="K53" s="13"/>
      <c r="L53" s="13"/>
      <c r="M53" s="13"/>
      <c r="N53" s="13"/>
      <c r="O53" s="13"/>
      <c r="P53" s="13"/>
      <c r="Q53" s="13"/>
      <c r="R53" s="13"/>
      <c r="S53" s="13"/>
      <c r="T53" s="13"/>
      <c r="U53" s="13"/>
      <c r="V53" s="13"/>
      <c r="W53" s="13"/>
      <c r="X53" s="13"/>
      <c r="Y53" s="13"/>
      <c r="Z53" s="13"/>
    </row>
    <row r="54" spans="1:26" ht="12.75" customHeight="1" x14ac:dyDescent="0.25">
      <c r="A54" s="117" t="s">
        <v>143</v>
      </c>
      <c r="B54" s="290">
        <f>'3-Assumptions'!E34</f>
        <v>0</v>
      </c>
      <c r="C54" s="289"/>
      <c r="D54" s="289"/>
      <c r="E54" s="115">
        <f t="shared" si="1"/>
        <v>0</v>
      </c>
      <c r="F54" s="119"/>
      <c r="G54" s="180"/>
      <c r="H54" s="13"/>
      <c r="I54" s="13"/>
      <c r="J54" s="13"/>
      <c r="K54" s="13"/>
      <c r="L54" s="13"/>
      <c r="M54" s="13"/>
      <c r="N54" s="13"/>
      <c r="O54" s="13"/>
      <c r="P54" s="13"/>
      <c r="Q54" s="13"/>
      <c r="R54" s="13"/>
      <c r="S54" s="13"/>
      <c r="T54" s="13"/>
      <c r="U54" s="13"/>
      <c r="V54" s="13"/>
      <c r="W54" s="13"/>
      <c r="X54" s="13"/>
      <c r="Y54" s="13"/>
      <c r="Z54" s="13"/>
    </row>
    <row r="55" spans="1:26" ht="12.75" customHeight="1" x14ac:dyDescent="0.25">
      <c r="A55" s="117" t="s">
        <v>144</v>
      </c>
      <c r="B55" s="290">
        <f>'3-Assumptions'!$E$33*(E33+E34)</f>
        <v>3090</v>
      </c>
      <c r="C55" s="289"/>
      <c r="D55" s="289"/>
      <c r="E55" s="115">
        <f t="shared" si="1"/>
        <v>3090</v>
      </c>
      <c r="F55" s="119"/>
      <c r="G55" s="180"/>
      <c r="H55" s="13"/>
      <c r="I55" s="13"/>
      <c r="J55" s="13"/>
      <c r="K55" s="13"/>
      <c r="L55" s="13"/>
      <c r="M55" s="13"/>
      <c r="N55" s="13"/>
      <c r="O55" s="13"/>
      <c r="P55" s="13"/>
      <c r="Q55" s="13"/>
      <c r="R55" s="13"/>
      <c r="S55" s="13"/>
      <c r="T55" s="13"/>
      <c r="U55" s="13"/>
      <c r="V55" s="13"/>
      <c r="W55" s="13"/>
      <c r="X55" s="13"/>
      <c r="Y55" s="13"/>
      <c r="Z55" s="13"/>
    </row>
    <row r="56" spans="1:26" ht="12.75" customHeight="1" x14ac:dyDescent="0.25">
      <c r="A56" s="117" t="s">
        <v>145</v>
      </c>
      <c r="B56" s="290">
        <f>((E33+E34)/100)*2</f>
        <v>20600</v>
      </c>
      <c r="C56" s="289"/>
      <c r="D56" s="289"/>
      <c r="E56" s="115">
        <f t="shared" si="1"/>
        <v>20600</v>
      </c>
      <c r="F56" s="119"/>
      <c r="G56" s="180"/>
      <c r="H56" s="13"/>
      <c r="I56" s="13"/>
      <c r="J56" s="13"/>
      <c r="K56" s="13"/>
      <c r="L56" s="13"/>
      <c r="M56" s="13"/>
      <c r="N56" s="13"/>
      <c r="O56" s="13"/>
      <c r="P56" s="13"/>
      <c r="Q56" s="13"/>
      <c r="R56" s="13"/>
      <c r="S56" s="13"/>
      <c r="T56" s="13"/>
      <c r="U56" s="13"/>
      <c r="V56" s="13"/>
      <c r="W56" s="13"/>
      <c r="X56" s="13"/>
      <c r="Y56" s="13"/>
      <c r="Z56" s="13"/>
    </row>
    <row r="57" spans="1:26" ht="12.75" customHeight="1" x14ac:dyDescent="0.25">
      <c r="A57" s="117" t="s">
        <v>146</v>
      </c>
      <c r="B57" s="290">
        <f>'6-Year 2'!B57*1.05</f>
        <v>0</v>
      </c>
      <c r="C57" s="289"/>
      <c r="D57" s="289"/>
      <c r="E57" s="115">
        <f t="shared" si="1"/>
        <v>0</v>
      </c>
      <c r="F57" s="119"/>
      <c r="G57" s="180"/>
      <c r="H57" s="13"/>
      <c r="I57" s="13"/>
      <c r="J57" s="13"/>
      <c r="K57" s="13"/>
      <c r="L57" s="13"/>
      <c r="M57" s="13"/>
      <c r="N57" s="13"/>
      <c r="O57" s="13"/>
      <c r="P57" s="13"/>
      <c r="Q57" s="13"/>
      <c r="R57" s="13"/>
      <c r="S57" s="13"/>
      <c r="T57" s="13"/>
      <c r="U57" s="13"/>
      <c r="V57" s="13"/>
      <c r="W57" s="13"/>
      <c r="X57" s="13"/>
      <c r="Y57" s="13"/>
      <c r="Z57" s="13"/>
    </row>
    <row r="58" spans="1:26" ht="12.75" customHeight="1" x14ac:dyDescent="0.25">
      <c r="A58" s="117" t="s">
        <v>147</v>
      </c>
      <c r="B58" s="290">
        <f>'3-Assumptions'!$B$49*'1-Enrollment Plan'!$E$21</f>
        <v>0</v>
      </c>
      <c r="C58" s="289"/>
      <c r="D58" s="289"/>
      <c r="E58" s="115">
        <f t="shared" si="1"/>
        <v>0</v>
      </c>
      <c r="F58" s="119"/>
      <c r="G58" s="180"/>
      <c r="H58" s="13"/>
      <c r="I58" s="13"/>
      <c r="J58" s="13"/>
      <c r="K58" s="13"/>
      <c r="L58" s="13"/>
      <c r="M58" s="13"/>
      <c r="N58" s="13"/>
      <c r="O58" s="13"/>
      <c r="P58" s="13"/>
      <c r="Q58" s="13"/>
      <c r="R58" s="13"/>
      <c r="S58" s="13"/>
      <c r="T58" s="13"/>
      <c r="U58" s="13"/>
      <c r="V58" s="13"/>
      <c r="W58" s="13"/>
      <c r="X58" s="13"/>
      <c r="Y58" s="13"/>
      <c r="Z58" s="13"/>
    </row>
    <row r="59" spans="1:26" ht="12.75" customHeight="1" x14ac:dyDescent="0.25">
      <c r="A59" s="117" t="s">
        <v>148</v>
      </c>
      <c r="B59" s="290">
        <f>E5*'3-Assumptions'!$B$50</f>
        <v>0</v>
      </c>
      <c r="C59" s="289"/>
      <c r="D59" s="289"/>
      <c r="E59" s="115">
        <f t="shared" si="1"/>
        <v>0</v>
      </c>
      <c r="F59" s="119"/>
      <c r="G59" s="180"/>
      <c r="H59" s="13"/>
      <c r="I59" s="13"/>
      <c r="J59" s="13"/>
      <c r="K59" s="13"/>
      <c r="L59" s="13"/>
      <c r="M59" s="13"/>
      <c r="N59" s="13"/>
      <c r="O59" s="13"/>
      <c r="P59" s="13"/>
      <c r="Q59" s="13"/>
      <c r="R59" s="13"/>
      <c r="S59" s="13"/>
      <c r="T59" s="13"/>
      <c r="U59" s="13"/>
      <c r="V59" s="13"/>
      <c r="W59" s="13"/>
      <c r="X59" s="13"/>
      <c r="Y59" s="13"/>
      <c r="Z59" s="13"/>
    </row>
    <row r="60" spans="1:26" ht="12.75" customHeight="1" x14ac:dyDescent="0.25">
      <c r="A60" s="117" t="s">
        <v>149</v>
      </c>
      <c r="B60" s="290">
        <f>'2-Staffing Plan'!E64*'3-Assumptions'!$B$43</f>
        <v>0</v>
      </c>
      <c r="C60" s="289"/>
      <c r="D60" s="297"/>
      <c r="E60" s="115">
        <f t="shared" si="1"/>
        <v>0</v>
      </c>
      <c r="F60" s="119"/>
      <c r="G60" s="180"/>
      <c r="H60" s="13"/>
      <c r="I60" s="13"/>
      <c r="J60" s="13"/>
      <c r="K60" s="13"/>
      <c r="L60" s="13"/>
      <c r="M60" s="13"/>
      <c r="N60" s="13"/>
      <c r="O60" s="13"/>
      <c r="P60" s="13"/>
      <c r="Q60" s="13"/>
      <c r="R60" s="13"/>
      <c r="S60" s="13"/>
      <c r="T60" s="13"/>
      <c r="U60" s="13"/>
      <c r="V60" s="13"/>
      <c r="W60" s="13"/>
      <c r="X60" s="13"/>
      <c r="Y60" s="13"/>
      <c r="Z60" s="13"/>
    </row>
    <row r="61" spans="1:26" ht="12.75" customHeight="1" x14ac:dyDescent="0.25">
      <c r="A61" s="117" t="s">
        <v>150</v>
      </c>
      <c r="B61" s="241">
        <f>E28*'3-Assumptions'!E28</f>
        <v>0</v>
      </c>
      <c r="C61" s="241">
        <v>0</v>
      </c>
      <c r="D61" s="241">
        <v>0</v>
      </c>
      <c r="E61" s="115">
        <f t="shared" si="1"/>
        <v>0</v>
      </c>
      <c r="F61" s="119"/>
      <c r="G61" s="180"/>
      <c r="H61" s="13"/>
      <c r="I61" s="13"/>
      <c r="J61" s="13"/>
      <c r="K61" s="13"/>
      <c r="L61" s="13"/>
      <c r="M61" s="13"/>
      <c r="N61" s="13"/>
      <c r="O61" s="13"/>
      <c r="P61" s="13"/>
      <c r="Q61" s="13"/>
      <c r="R61" s="13"/>
      <c r="S61" s="13"/>
      <c r="T61" s="13"/>
      <c r="U61" s="13"/>
      <c r="V61" s="13"/>
      <c r="W61" s="13"/>
      <c r="X61" s="13"/>
      <c r="Y61" s="13"/>
      <c r="Z61" s="13"/>
    </row>
    <row r="62" spans="1:26" ht="12.75" customHeight="1" x14ac:dyDescent="0.25">
      <c r="A62" s="117" t="s">
        <v>151</v>
      </c>
      <c r="B62" s="241">
        <f>B28*'3-Assumptions'!E29</f>
        <v>0</v>
      </c>
      <c r="C62" s="241">
        <v>0</v>
      </c>
      <c r="D62" s="241">
        <v>0</v>
      </c>
      <c r="E62" s="115">
        <f t="shared" si="1"/>
        <v>0</v>
      </c>
      <c r="F62" s="119"/>
      <c r="G62" s="180"/>
      <c r="H62" s="13"/>
      <c r="I62" s="13"/>
      <c r="J62" s="13"/>
      <c r="K62" s="13"/>
      <c r="L62" s="13"/>
      <c r="M62" s="13"/>
      <c r="N62" s="13"/>
      <c r="O62" s="13"/>
      <c r="P62" s="13"/>
      <c r="Q62" s="13"/>
      <c r="R62" s="13"/>
      <c r="S62" s="13"/>
      <c r="T62" s="13"/>
      <c r="U62" s="13"/>
      <c r="V62" s="13"/>
      <c r="W62" s="13"/>
      <c r="X62" s="13"/>
      <c r="Y62" s="13"/>
      <c r="Z62" s="13"/>
    </row>
    <row r="63" spans="1:26" ht="12.75" customHeight="1" x14ac:dyDescent="0.25">
      <c r="A63" s="117" t="s">
        <v>152</v>
      </c>
      <c r="B63" s="290">
        <f>'3-Assumptions'!$B$51*'1-Enrollment Plan'!$E$21</f>
        <v>0</v>
      </c>
      <c r="C63" s="289"/>
      <c r="D63" s="289"/>
      <c r="E63" s="115">
        <f t="shared" si="1"/>
        <v>0</v>
      </c>
      <c r="F63" s="119"/>
      <c r="G63" s="180"/>
      <c r="H63" s="13"/>
      <c r="I63" s="13"/>
      <c r="J63" s="13"/>
      <c r="K63" s="13"/>
      <c r="L63" s="13"/>
      <c r="M63" s="13"/>
      <c r="N63" s="13"/>
      <c r="O63" s="13"/>
      <c r="P63" s="13"/>
      <c r="Q63" s="13"/>
      <c r="R63" s="13"/>
      <c r="S63" s="13"/>
      <c r="T63" s="13"/>
      <c r="U63" s="13"/>
      <c r="V63" s="13"/>
      <c r="W63" s="13"/>
      <c r="X63" s="13"/>
      <c r="Y63" s="13"/>
      <c r="Z63" s="13"/>
    </row>
    <row r="64" spans="1:26" ht="12.75" customHeight="1" x14ac:dyDescent="0.25">
      <c r="A64" s="117" t="s">
        <v>153</v>
      </c>
      <c r="B64" s="290">
        <f>E5*'3-Assumptions'!$B$52</f>
        <v>0</v>
      </c>
      <c r="C64" s="289"/>
      <c r="D64" s="289"/>
      <c r="E64" s="115">
        <f t="shared" si="1"/>
        <v>0</v>
      </c>
      <c r="F64" s="119"/>
      <c r="G64" s="180"/>
      <c r="H64" s="13"/>
      <c r="I64" s="13"/>
      <c r="J64" s="13"/>
      <c r="K64" s="13"/>
      <c r="L64" s="13"/>
      <c r="M64" s="13"/>
      <c r="N64" s="13"/>
      <c r="O64" s="13"/>
      <c r="P64" s="13"/>
      <c r="Q64" s="13"/>
      <c r="R64" s="13"/>
      <c r="S64" s="13"/>
      <c r="T64" s="13"/>
      <c r="U64" s="13"/>
      <c r="V64" s="13"/>
      <c r="W64" s="13"/>
      <c r="X64" s="13"/>
      <c r="Y64" s="13"/>
      <c r="Z64" s="13"/>
    </row>
    <row r="65" spans="1:26" ht="12.75" customHeight="1" x14ac:dyDescent="0.25">
      <c r="A65" s="117" t="s">
        <v>154</v>
      </c>
      <c r="B65" s="290">
        <f>E5*'3-Assumptions'!$B$53</f>
        <v>0</v>
      </c>
      <c r="C65" s="289"/>
      <c r="D65" s="289"/>
      <c r="E65" s="115">
        <f t="shared" si="1"/>
        <v>0</v>
      </c>
      <c r="F65" s="119"/>
      <c r="G65" s="180"/>
      <c r="H65" s="13"/>
      <c r="I65" s="13"/>
      <c r="J65" s="13"/>
      <c r="K65" s="13"/>
      <c r="L65" s="13"/>
      <c r="M65" s="13"/>
      <c r="N65" s="13"/>
      <c r="O65" s="13"/>
      <c r="P65" s="13"/>
      <c r="Q65" s="13"/>
      <c r="R65" s="13"/>
      <c r="S65" s="13"/>
      <c r="T65" s="13"/>
      <c r="U65" s="13"/>
      <c r="V65" s="13"/>
      <c r="W65" s="13"/>
      <c r="X65" s="13"/>
      <c r="Y65" s="13"/>
      <c r="Z65" s="13"/>
    </row>
    <row r="66" spans="1:26" ht="12.75" customHeight="1" x14ac:dyDescent="0.25">
      <c r="A66" s="117" t="s">
        <v>155</v>
      </c>
      <c r="B66" s="290">
        <f>('6-Year 2'!D66+'6-Year 2'!B66)*1.05</f>
        <v>0</v>
      </c>
      <c r="C66" s="289"/>
      <c r="D66" s="297"/>
      <c r="E66" s="115">
        <f t="shared" si="1"/>
        <v>0</v>
      </c>
      <c r="F66" s="119"/>
      <c r="G66" s="180"/>
      <c r="H66" s="13"/>
      <c r="I66" s="13"/>
      <c r="J66" s="13"/>
      <c r="K66" s="13"/>
      <c r="L66" s="13"/>
      <c r="M66" s="13"/>
      <c r="N66" s="13"/>
      <c r="O66" s="13"/>
      <c r="P66" s="13"/>
      <c r="Q66" s="13"/>
      <c r="R66" s="13"/>
      <c r="S66" s="13"/>
      <c r="T66" s="13"/>
      <c r="U66" s="13"/>
      <c r="V66" s="13"/>
      <c r="W66" s="13"/>
      <c r="X66" s="13"/>
      <c r="Y66" s="13"/>
      <c r="Z66" s="13"/>
    </row>
    <row r="67" spans="1:26" ht="12.75" customHeight="1" x14ac:dyDescent="0.25">
      <c r="A67" s="117" t="s">
        <v>156</v>
      </c>
      <c r="B67" s="290">
        <f>'6-Year 2'!B67*1.05</f>
        <v>0</v>
      </c>
      <c r="C67" s="289"/>
      <c r="D67" s="289"/>
      <c r="E67" s="115">
        <f t="shared" si="1"/>
        <v>0</v>
      </c>
      <c r="F67" s="119"/>
      <c r="G67" s="180"/>
      <c r="H67" s="13"/>
      <c r="I67" s="13"/>
      <c r="J67" s="13"/>
      <c r="K67" s="13"/>
      <c r="L67" s="13"/>
      <c r="M67" s="13"/>
      <c r="N67" s="13"/>
      <c r="O67" s="13"/>
      <c r="P67" s="13"/>
      <c r="Q67" s="13"/>
      <c r="R67" s="13"/>
      <c r="S67" s="13"/>
      <c r="T67" s="13"/>
      <c r="U67" s="13"/>
      <c r="V67" s="13"/>
      <c r="W67" s="13"/>
      <c r="X67" s="13"/>
      <c r="Y67" s="13"/>
      <c r="Z67" s="13"/>
    </row>
    <row r="68" spans="1:26" ht="12.75" customHeight="1" x14ac:dyDescent="0.25">
      <c r="A68" s="117" t="s">
        <v>157</v>
      </c>
      <c r="B68" s="290">
        <f>'6-Year 2'!B68</f>
        <v>0</v>
      </c>
      <c r="C68" s="289"/>
      <c r="D68" s="289"/>
      <c r="E68" s="115">
        <f t="shared" si="1"/>
        <v>0</v>
      </c>
      <c r="F68" s="119"/>
      <c r="G68" s="180"/>
      <c r="H68" s="13"/>
      <c r="I68" s="13"/>
      <c r="J68" s="13"/>
      <c r="K68" s="13"/>
      <c r="L68" s="13"/>
      <c r="M68" s="13"/>
      <c r="N68" s="13"/>
      <c r="O68" s="13"/>
      <c r="P68" s="13"/>
      <c r="Q68" s="13"/>
      <c r="R68" s="13"/>
      <c r="S68" s="13"/>
      <c r="T68" s="13"/>
      <c r="U68" s="13"/>
      <c r="V68" s="13"/>
      <c r="W68" s="13"/>
      <c r="X68" s="13"/>
      <c r="Y68" s="13"/>
      <c r="Z68" s="13"/>
    </row>
    <row r="69" spans="1:26" ht="12.75" customHeight="1" x14ac:dyDescent="0.25">
      <c r="A69" s="117" t="s">
        <v>158</v>
      </c>
      <c r="B69" s="290">
        <v>0</v>
      </c>
      <c r="C69" s="289"/>
      <c r="D69" s="289"/>
      <c r="E69" s="115">
        <f t="shared" si="1"/>
        <v>0</v>
      </c>
      <c r="F69" s="119"/>
      <c r="G69" s="180"/>
      <c r="H69" s="13"/>
      <c r="I69" s="13"/>
      <c r="J69" s="13"/>
      <c r="K69" s="13"/>
      <c r="L69" s="13"/>
      <c r="M69" s="13"/>
      <c r="N69" s="13"/>
      <c r="O69" s="13"/>
      <c r="P69" s="13"/>
      <c r="Q69" s="13"/>
      <c r="R69" s="13"/>
      <c r="S69" s="13"/>
      <c r="T69" s="13"/>
      <c r="U69" s="13"/>
      <c r="V69" s="13"/>
      <c r="W69" s="13"/>
      <c r="X69" s="13"/>
      <c r="Y69" s="13"/>
      <c r="Z69" s="13"/>
    </row>
    <row r="70" spans="1:26" ht="12.75" customHeight="1" x14ac:dyDescent="0.25">
      <c r="A70" s="117" t="s">
        <v>159</v>
      </c>
      <c r="B70" s="290">
        <v>0</v>
      </c>
      <c r="C70" s="289"/>
      <c r="D70" s="297"/>
      <c r="E70" s="115">
        <f t="shared" si="1"/>
        <v>0</v>
      </c>
      <c r="F70" s="119"/>
      <c r="G70" s="180"/>
      <c r="H70" s="13"/>
      <c r="I70" s="13"/>
      <c r="J70" s="13"/>
      <c r="K70" s="13"/>
      <c r="L70" s="13"/>
      <c r="M70" s="13"/>
      <c r="N70" s="13"/>
      <c r="O70" s="13"/>
      <c r="P70" s="13"/>
      <c r="Q70" s="13"/>
      <c r="R70" s="13"/>
      <c r="S70" s="13"/>
      <c r="T70" s="13"/>
      <c r="U70" s="13"/>
      <c r="V70" s="13"/>
      <c r="W70" s="13"/>
      <c r="X70" s="13"/>
      <c r="Y70" s="13"/>
      <c r="Z70" s="13"/>
    </row>
    <row r="71" spans="1:26" ht="12.75" customHeight="1" x14ac:dyDescent="0.25">
      <c r="A71" s="117" t="s">
        <v>160</v>
      </c>
      <c r="B71" s="290">
        <f>'3-Assumptions'!$B$54*'1-Enrollment Plan'!E21</f>
        <v>0</v>
      </c>
      <c r="C71" s="289"/>
      <c r="D71" s="289"/>
      <c r="E71" s="115">
        <f t="shared" si="1"/>
        <v>0</v>
      </c>
      <c r="F71" s="119"/>
      <c r="G71" s="180"/>
      <c r="H71" s="13"/>
      <c r="I71" s="13"/>
      <c r="J71" s="13"/>
      <c r="K71" s="13"/>
      <c r="L71" s="13"/>
      <c r="M71" s="13"/>
      <c r="N71" s="13"/>
      <c r="O71" s="13"/>
      <c r="P71" s="13"/>
      <c r="Q71" s="13"/>
      <c r="R71" s="13"/>
      <c r="S71" s="13"/>
      <c r="T71" s="13"/>
      <c r="U71" s="13"/>
      <c r="V71" s="13"/>
      <c r="W71" s="13"/>
      <c r="X71" s="13"/>
      <c r="Y71" s="13"/>
      <c r="Z71" s="13"/>
    </row>
    <row r="72" spans="1:26" ht="12.75" customHeight="1" x14ac:dyDescent="0.25">
      <c r="A72" s="117" t="s">
        <v>161</v>
      </c>
      <c r="B72" s="290">
        <f>0.05*SUM(B32:D71,B73:D74)</f>
        <v>64620.5</v>
      </c>
      <c r="C72" s="289"/>
      <c r="D72" s="289"/>
      <c r="E72" s="115">
        <f t="shared" si="1"/>
        <v>64620.5</v>
      </c>
      <c r="F72" s="121" t="s">
        <v>328</v>
      </c>
      <c r="G72" s="180"/>
      <c r="H72" s="13"/>
      <c r="I72" s="13"/>
      <c r="J72" s="13"/>
      <c r="K72" s="13"/>
      <c r="L72" s="13"/>
      <c r="M72" s="13"/>
      <c r="N72" s="13"/>
      <c r="O72" s="13"/>
      <c r="P72" s="13"/>
      <c r="Q72" s="13"/>
      <c r="R72" s="13"/>
      <c r="S72" s="13"/>
      <c r="T72" s="13"/>
      <c r="U72" s="13"/>
      <c r="V72" s="13"/>
      <c r="W72" s="13"/>
      <c r="X72" s="13"/>
      <c r="Y72" s="13"/>
      <c r="Z72" s="13"/>
    </row>
    <row r="73" spans="1:26" ht="12.75" customHeight="1" x14ac:dyDescent="0.25">
      <c r="A73" s="117" t="s">
        <v>162</v>
      </c>
      <c r="B73" s="290">
        <f>('3-Assumptions'!$B$55*'1-Enrollment Plan'!E21)</f>
        <v>0</v>
      </c>
      <c r="C73" s="289"/>
      <c r="D73" s="289"/>
      <c r="E73" s="115">
        <f t="shared" si="1"/>
        <v>0</v>
      </c>
      <c r="F73" s="119"/>
      <c r="G73" s="180"/>
      <c r="H73" s="13"/>
      <c r="I73" s="13"/>
      <c r="J73" s="13"/>
      <c r="K73" s="13"/>
      <c r="L73" s="13"/>
      <c r="M73" s="13"/>
      <c r="N73" s="13"/>
      <c r="O73" s="13"/>
      <c r="P73" s="13"/>
      <c r="Q73" s="13"/>
      <c r="R73" s="13"/>
      <c r="S73" s="13"/>
      <c r="T73" s="13"/>
      <c r="U73" s="13"/>
      <c r="V73" s="13"/>
      <c r="W73" s="13"/>
      <c r="X73" s="13"/>
      <c r="Y73" s="13"/>
      <c r="Z73" s="13"/>
    </row>
    <row r="74" spans="1:26" ht="12.75" customHeight="1" x14ac:dyDescent="0.25">
      <c r="A74" s="117" t="s">
        <v>163</v>
      </c>
      <c r="B74" s="298">
        <v>0</v>
      </c>
      <c r="C74" s="295"/>
      <c r="D74" s="295"/>
      <c r="E74" s="115">
        <f t="shared" si="1"/>
        <v>0</v>
      </c>
      <c r="F74" s="119"/>
      <c r="G74" s="180"/>
      <c r="H74" s="13"/>
      <c r="I74" s="13"/>
      <c r="J74" s="13"/>
      <c r="K74" s="13"/>
      <c r="L74" s="13"/>
      <c r="M74" s="13"/>
      <c r="N74" s="13"/>
      <c r="O74" s="13"/>
      <c r="P74" s="13"/>
      <c r="Q74" s="13"/>
      <c r="R74" s="13"/>
      <c r="S74" s="13"/>
      <c r="T74" s="13"/>
      <c r="U74" s="13"/>
      <c r="V74" s="13"/>
      <c r="W74" s="13"/>
      <c r="X74" s="13"/>
      <c r="Y74" s="13"/>
      <c r="Z74" s="13"/>
    </row>
    <row r="75" spans="1:26" ht="12.75" customHeight="1" x14ac:dyDescent="0.3">
      <c r="A75" s="124" t="s">
        <v>164</v>
      </c>
      <c r="B75" s="125">
        <f>SUM(B33:B74)</f>
        <v>1357030.5</v>
      </c>
      <c r="C75" s="125">
        <f>SUM(C33:C74)</f>
        <v>0</v>
      </c>
      <c r="D75" s="125">
        <f>SUM(D33:D74)</f>
        <v>0</v>
      </c>
      <c r="E75" s="125">
        <f>SUM(E33:E74)</f>
        <v>1357030.5</v>
      </c>
      <c r="F75" s="119"/>
      <c r="G75" s="180"/>
      <c r="H75" s="13"/>
      <c r="I75" s="13"/>
      <c r="J75" s="13"/>
      <c r="K75" s="13"/>
      <c r="L75" s="13"/>
      <c r="M75" s="13"/>
      <c r="N75" s="13"/>
      <c r="O75" s="13"/>
      <c r="P75" s="13"/>
      <c r="Q75" s="13"/>
      <c r="R75" s="13"/>
      <c r="S75" s="13"/>
      <c r="T75" s="13"/>
      <c r="U75" s="13"/>
      <c r="V75" s="13"/>
      <c r="W75" s="13"/>
      <c r="X75" s="13"/>
      <c r="Y75" s="13"/>
      <c r="Z75" s="13"/>
    </row>
    <row r="76" spans="1:26" ht="12.75" customHeight="1" x14ac:dyDescent="0.3">
      <c r="A76" s="131"/>
      <c r="B76" s="75"/>
      <c r="C76" s="75"/>
      <c r="D76" s="75"/>
      <c r="E76" s="127"/>
      <c r="F76" s="119"/>
      <c r="G76" s="180"/>
      <c r="H76" s="13"/>
      <c r="I76" s="13"/>
      <c r="J76" s="13"/>
      <c r="K76" s="13"/>
      <c r="L76" s="13"/>
      <c r="M76" s="13"/>
      <c r="N76" s="13"/>
      <c r="O76" s="13"/>
      <c r="P76" s="13"/>
      <c r="Q76" s="13"/>
      <c r="R76" s="13"/>
      <c r="S76" s="13"/>
      <c r="T76" s="13"/>
      <c r="U76" s="13"/>
      <c r="V76" s="13"/>
      <c r="W76" s="13"/>
      <c r="X76" s="13"/>
      <c r="Y76" s="13"/>
      <c r="Z76" s="13"/>
    </row>
    <row r="77" spans="1:26" ht="12.75" customHeight="1" x14ac:dyDescent="0.3">
      <c r="A77" s="129" t="s">
        <v>165</v>
      </c>
      <c r="B77" s="125">
        <f>B30-B75</f>
        <v>-1356530.5</v>
      </c>
      <c r="C77" s="125">
        <f>C30-C75</f>
        <v>1500</v>
      </c>
      <c r="D77" s="125">
        <f>D30-D75</f>
        <v>0</v>
      </c>
      <c r="E77" s="125">
        <f>E30-E75</f>
        <v>-1355030.5</v>
      </c>
      <c r="F77" s="119"/>
      <c r="G77" s="180"/>
      <c r="H77" s="13"/>
      <c r="I77" s="13"/>
      <c r="J77" s="13"/>
      <c r="K77" s="13"/>
      <c r="L77" s="13"/>
      <c r="M77" s="13"/>
      <c r="N77" s="13"/>
      <c r="O77" s="13"/>
      <c r="P77" s="13"/>
      <c r="Q77" s="13"/>
      <c r="R77" s="13"/>
      <c r="S77" s="13"/>
      <c r="T77" s="13"/>
      <c r="U77" s="13"/>
      <c r="V77" s="13"/>
      <c r="W77" s="13"/>
      <c r="X77" s="13"/>
      <c r="Y77" s="13"/>
      <c r="Z77" s="13"/>
    </row>
    <row r="78" spans="1:26" ht="12.75" customHeight="1" x14ac:dyDescent="0.25">
      <c r="A78" s="130"/>
      <c r="B78" s="75"/>
      <c r="C78" s="75"/>
      <c r="D78" s="75"/>
      <c r="E78" s="127"/>
      <c r="F78" s="119"/>
      <c r="G78" s="180"/>
      <c r="H78" s="13"/>
      <c r="I78" s="13"/>
      <c r="J78" s="13"/>
      <c r="K78" s="13"/>
      <c r="L78" s="13"/>
      <c r="M78" s="13"/>
      <c r="N78" s="13"/>
      <c r="O78" s="13"/>
      <c r="P78" s="13"/>
      <c r="Q78" s="13"/>
      <c r="R78" s="13"/>
      <c r="S78" s="13"/>
      <c r="T78" s="13"/>
      <c r="U78" s="13"/>
      <c r="V78" s="13"/>
      <c r="W78" s="13"/>
      <c r="X78" s="13"/>
      <c r="Y78" s="13"/>
      <c r="Z78" s="13"/>
    </row>
    <row r="79" spans="1:26" ht="12.75" customHeight="1" x14ac:dyDescent="0.3">
      <c r="A79" s="131" t="s">
        <v>171</v>
      </c>
      <c r="B79" s="289"/>
      <c r="C79" s="289"/>
      <c r="D79" s="289"/>
      <c r="E79" s="115">
        <f>SUM(B79:D79)</f>
        <v>0</v>
      </c>
      <c r="F79" s="132"/>
      <c r="G79" s="182"/>
      <c r="H79" s="13"/>
      <c r="I79" s="13"/>
      <c r="J79" s="13"/>
      <c r="K79" s="13"/>
      <c r="L79" s="13"/>
      <c r="M79" s="13"/>
      <c r="N79" s="13"/>
      <c r="O79" s="13"/>
      <c r="P79" s="13"/>
      <c r="Q79" s="13"/>
      <c r="R79" s="13"/>
      <c r="S79" s="13"/>
      <c r="T79" s="13"/>
      <c r="U79" s="13"/>
      <c r="V79" s="13"/>
      <c r="W79" s="13"/>
      <c r="X79" s="13"/>
      <c r="Y79" s="13"/>
      <c r="Z79" s="13"/>
    </row>
    <row r="80" spans="1:26" ht="12.75" hidden="1" customHeight="1" x14ac:dyDescent="0.25">
      <c r="A80" s="120"/>
      <c r="B80" s="75"/>
      <c r="C80" s="75"/>
      <c r="D80" s="76"/>
      <c r="E80" s="127"/>
      <c r="F80" s="119"/>
      <c r="G80" s="180"/>
      <c r="H80" s="13"/>
      <c r="I80" s="13"/>
      <c r="J80" s="13"/>
      <c r="K80" s="13"/>
      <c r="L80" s="13"/>
      <c r="M80" s="13"/>
      <c r="N80" s="13"/>
      <c r="O80" s="13"/>
      <c r="P80" s="13"/>
      <c r="Q80" s="13"/>
      <c r="R80" s="13"/>
      <c r="S80" s="13"/>
      <c r="T80" s="13"/>
      <c r="U80" s="13"/>
      <c r="V80" s="13"/>
      <c r="W80" s="13"/>
      <c r="X80" s="13"/>
      <c r="Y80" s="13"/>
      <c r="Z80" s="13"/>
    </row>
    <row r="81" spans="1:26" ht="12.75" customHeight="1" x14ac:dyDescent="0.25">
      <c r="A81" s="137"/>
      <c r="B81" s="164"/>
      <c r="C81" s="75"/>
      <c r="D81" s="75"/>
      <c r="E81" s="127"/>
      <c r="F81" s="119"/>
      <c r="G81" s="180"/>
      <c r="H81" s="13"/>
      <c r="I81" s="13"/>
      <c r="J81" s="13"/>
      <c r="K81" s="13"/>
      <c r="L81" s="13"/>
      <c r="M81" s="13"/>
      <c r="N81" s="13"/>
      <c r="O81" s="13"/>
      <c r="P81" s="13"/>
      <c r="Q81" s="13"/>
      <c r="R81" s="13"/>
      <c r="S81" s="13"/>
      <c r="T81" s="13"/>
      <c r="U81" s="13"/>
      <c r="V81" s="13"/>
      <c r="W81" s="13"/>
      <c r="X81" s="13"/>
      <c r="Y81" s="13"/>
      <c r="Z81" s="13"/>
    </row>
    <row r="82" spans="1:26" ht="12.75" customHeight="1" x14ac:dyDescent="0.3">
      <c r="A82" s="165" t="s">
        <v>167</v>
      </c>
      <c r="B82" s="166">
        <f>SUM(B77:B81)</f>
        <v>-1356530.5</v>
      </c>
      <c r="C82" s="166">
        <f>SUM(C77:C81)</f>
        <v>1500</v>
      </c>
      <c r="D82" s="166">
        <f>SUM(D77:D81)</f>
        <v>0</v>
      </c>
      <c r="E82" s="166">
        <f>SUM(E77:E81)</f>
        <v>-1355030.5</v>
      </c>
      <c r="F82" s="119"/>
      <c r="G82" s="180"/>
      <c r="H82" s="13"/>
      <c r="I82" s="13"/>
      <c r="J82" s="13"/>
      <c r="K82" s="13"/>
      <c r="L82" s="13"/>
      <c r="M82" s="13"/>
      <c r="N82" s="13"/>
      <c r="O82" s="13"/>
      <c r="P82" s="13"/>
      <c r="Q82" s="13"/>
      <c r="R82" s="13"/>
      <c r="S82" s="13"/>
      <c r="T82" s="13"/>
      <c r="U82" s="13"/>
      <c r="V82" s="13"/>
      <c r="W82" s="13"/>
      <c r="X82" s="13"/>
      <c r="Y82" s="13"/>
      <c r="Z82" s="13"/>
    </row>
    <row r="83" spans="1:26" ht="12.75" customHeight="1" x14ac:dyDescent="0.3">
      <c r="A83" s="167"/>
      <c r="B83" s="168"/>
      <c r="C83" s="168"/>
      <c r="D83" s="168"/>
      <c r="E83" s="169"/>
      <c r="F83" s="119"/>
      <c r="G83" s="180"/>
      <c r="H83" s="13"/>
      <c r="I83" s="13"/>
      <c r="J83" s="13"/>
      <c r="K83" s="13"/>
      <c r="L83" s="13"/>
      <c r="M83" s="13"/>
      <c r="N83" s="13"/>
      <c r="O83" s="13"/>
      <c r="P83" s="13"/>
      <c r="Q83" s="13"/>
      <c r="R83" s="13"/>
      <c r="S83" s="13"/>
      <c r="T83" s="13"/>
      <c r="U83" s="13"/>
      <c r="V83" s="13"/>
      <c r="W83" s="13"/>
      <c r="X83" s="13"/>
      <c r="Y83" s="13"/>
      <c r="Z83" s="13"/>
    </row>
    <row r="84" spans="1:26" ht="12.75" customHeight="1" x14ac:dyDescent="0.25">
      <c r="A84" s="135" t="s">
        <v>168</v>
      </c>
      <c r="B84" s="16"/>
      <c r="C84" s="16"/>
      <c r="D84" s="16"/>
      <c r="E84" s="77">
        <f>'6-Year 2'!E85</f>
        <v>-2624806.5</v>
      </c>
      <c r="F84" s="119"/>
      <c r="G84" s="180"/>
      <c r="H84" s="13"/>
      <c r="I84" s="13"/>
      <c r="J84" s="13"/>
      <c r="K84" s="13"/>
      <c r="L84" s="13"/>
      <c r="M84" s="13"/>
      <c r="N84" s="13"/>
      <c r="O84" s="13"/>
      <c r="P84" s="13"/>
      <c r="Q84" s="13"/>
      <c r="R84" s="13"/>
      <c r="S84" s="13"/>
      <c r="T84" s="13"/>
      <c r="U84" s="13"/>
      <c r="V84" s="13"/>
      <c r="W84" s="13"/>
      <c r="X84" s="13"/>
      <c r="Y84" s="13"/>
      <c r="Z84" s="13"/>
    </row>
    <row r="85" spans="1:26" ht="12.75" customHeight="1" x14ac:dyDescent="0.25">
      <c r="A85" s="135" t="s">
        <v>169</v>
      </c>
      <c r="B85" s="16"/>
      <c r="C85" s="16"/>
      <c r="D85" s="16"/>
      <c r="E85" s="77">
        <f>E84+E82</f>
        <v>-3979837</v>
      </c>
      <c r="F85" s="136" t="s">
        <v>286</v>
      </c>
      <c r="G85" s="183"/>
      <c r="H85" s="13"/>
      <c r="I85" s="13"/>
      <c r="J85" s="13"/>
      <c r="K85" s="13"/>
      <c r="L85" s="13"/>
      <c r="M85" s="13"/>
      <c r="N85" s="13"/>
      <c r="O85" s="13"/>
      <c r="P85" s="13"/>
      <c r="Q85" s="13"/>
      <c r="R85" s="13"/>
      <c r="S85" s="13"/>
      <c r="T85" s="13"/>
      <c r="U85" s="13"/>
      <c r="V85" s="13"/>
      <c r="W85" s="13"/>
      <c r="X85" s="13"/>
      <c r="Y85" s="13"/>
      <c r="Z85" s="13"/>
    </row>
    <row r="86" spans="1:26" ht="27.75" customHeight="1" x14ac:dyDescent="0.25">
      <c r="A86" s="137" t="s">
        <v>228</v>
      </c>
      <c r="B86" s="16"/>
      <c r="C86" s="16"/>
      <c r="D86" s="16"/>
      <c r="E86" s="76">
        <f>B95</f>
        <v>0</v>
      </c>
      <c r="F86" s="138" t="s">
        <v>238</v>
      </c>
      <c r="G86" s="184"/>
      <c r="H86" s="13"/>
      <c r="I86" s="13"/>
      <c r="J86" s="13"/>
      <c r="K86" s="13"/>
      <c r="L86" s="13"/>
      <c r="M86" s="13"/>
      <c r="N86" s="13"/>
      <c r="O86" s="13"/>
      <c r="P86" s="13"/>
      <c r="Q86" s="13"/>
      <c r="R86" s="13"/>
      <c r="S86" s="13"/>
      <c r="T86" s="13"/>
      <c r="U86" s="13"/>
      <c r="V86" s="13"/>
      <c r="W86" s="13"/>
      <c r="X86" s="13"/>
      <c r="Y86" s="13"/>
      <c r="Z86" s="13"/>
    </row>
    <row r="87" spans="1:26" ht="12.75" customHeight="1" x14ac:dyDescent="0.25">
      <c r="A87" s="137" t="s">
        <v>229</v>
      </c>
      <c r="B87" s="16"/>
      <c r="C87" s="16"/>
      <c r="D87" s="16"/>
      <c r="E87" s="76">
        <f>E85-E86</f>
        <v>-3979837</v>
      </c>
      <c r="F87" s="136" t="s">
        <v>286</v>
      </c>
      <c r="G87" s="183"/>
      <c r="H87" s="13"/>
      <c r="I87" s="13"/>
      <c r="J87" s="13"/>
      <c r="K87" s="13"/>
      <c r="L87" s="13"/>
      <c r="M87" s="13"/>
      <c r="N87" s="13"/>
      <c r="O87" s="13"/>
      <c r="P87" s="13"/>
      <c r="Q87" s="13"/>
      <c r="R87" s="13"/>
      <c r="S87" s="13"/>
      <c r="T87" s="13"/>
      <c r="U87" s="13"/>
      <c r="V87" s="13"/>
      <c r="W87" s="13"/>
      <c r="X87" s="13"/>
      <c r="Y87" s="13"/>
      <c r="Z87" s="13"/>
    </row>
    <row r="88" spans="1:26" ht="19.5" customHeight="1" x14ac:dyDescent="0.25">
      <c r="A88" s="137" t="s">
        <v>230</v>
      </c>
      <c r="B88" s="16"/>
      <c r="C88" s="16"/>
      <c r="D88" s="16"/>
      <c r="E88" s="288">
        <v>0.04</v>
      </c>
      <c r="F88" s="287"/>
      <c r="G88" s="182"/>
      <c r="H88" s="13"/>
      <c r="I88" s="13"/>
      <c r="J88" s="13"/>
      <c r="K88" s="13"/>
      <c r="L88" s="13"/>
      <c r="M88" s="13"/>
      <c r="N88" s="13"/>
      <c r="O88" s="13"/>
      <c r="P88" s="13"/>
      <c r="Q88" s="13"/>
      <c r="R88" s="13"/>
      <c r="S88" s="13"/>
      <c r="T88" s="13"/>
      <c r="U88" s="13"/>
      <c r="V88" s="13"/>
      <c r="W88" s="13"/>
      <c r="X88" s="13"/>
      <c r="Y88" s="13"/>
      <c r="Z88" s="13"/>
    </row>
    <row r="89" spans="1:26" ht="18" customHeight="1" x14ac:dyDescent="0.25">
      <c r="A89" s="170"/>
      <c r="B89" s="140"/>
      <c r="C89" s="140"/>
      <c r="D89" s="140"/>
      <c r="E89" s="171"/>
      <c r="F89" s="172"/>
      <c r="G89" s="185"/>
      <c r="H89" s="13"/>
      <c r="I89" s="13"/>
      <c r="J89" s="13"/>
      <c r="K89" s="13"/>
      <c r="L89" s="13"/>
      <c r="M89" s="13"/>
      <c r="N89" s="13"/>
      <c r="O89" s="13"/>
      <c r="P89" s="13"/>
      <c r="Q89" s="13"/>
      <c r="R89" s="13"/>
      <c r="S89" s="13"/>
      <c r="T89" s="13"/>
      <c r="U89" s="13"/>
      <c r="V89" s="13"/>
      <c r="W89" s="13"/>
      <c r="X89" s="13"/>
      <c r="Y89" s="13"/>
      <c r="Z89" s="13"/>
    </row>
    <row r="90" spans="1:26" x14ac:dyDescent="0.25">
      <c r="A90" s="143"/>
      <c r="B90" s="143"/>
      <c r="C90" s="143"/>
      <c r="D90" s="143"/>
      <c r="E90" s="143"/>
      <c r="F90" s="143"/>
      <c r="G90" s="143"/>
    </row>
    <row r="91" spans="1:26" x14ac:dyDescent="0.25">
      <c r="A91" s="283" t="s">
        <v>234</v>
      </c>
      <c r="B91" s="264">
        <v>0</v>
      </c>
      <c r="C91" s="143"/>
      <c r="D91" s="143"/>
      <c r="E91" s="143"/>
      <c r="F91" s="143"/>
      <c r="G91" s="143"/>
    </row>
    <row r="92" spans="1:26" x14ac:dyDescent="0.25">
      <c r="A92" s="284" t="s">
        <v>235</v>
      </c>
      <c r="B92" s="266">
        <v>49552.523999999998</v>
      </c>
      <c r="C92" s="143"/>
      <c r="D92" s="143"/>
      <c r="E92" s="143"/>
      <c r="F92" s="143"/>
      <c r="G92" s="143"/>
    </row>
    <row r="93" spans="1:26" x14ac:dyDescent="0.25">
      <c r="A93" s="284" t="s">
        <v>236</v>
      </c>
      <c r="B93" s="268">
        <v>0</v>
      </c>
      <c r="C93" s="143"/>
      <c r="D93" s="143"/>
      <c r="E93" s="143"/>
      <c r="F93" s="143"/>
      <c r="G93" s="143"/>
    </row>
    <row r="94" spans="1:26" x14ac:dyDescent="0.25">
      <c r="A94" s="285" t="s">
        <v>237</v>
      </c>
      <c r="B94" s="286">
        <v>49552.523999999998</v>
      </c>
      <c r="C94" s="143"/>
      <c r="D94" s="143"/>
      <c r="E94" s="143"/>
      <c r="F94" s="143"/>
      <c r="G94" s="143"/>
    </row>
    <row r="95" spans="1:26" x14ac:dyDescent="0.25">
      <c r="A95" s="173"/>
      <c r="B95" s="144"/>
      <c r="C95" s="143"/>
      <c r="D95" s="143"/>
      <c r="E95" s="143"/>
      <c r="F95" s="143"/>
      <c r="G95" s="143"/>
    </row>
    <row r="96" spans="1:26" ht="13" thickBot="1" x14ac:dyDescent="0.3">
      <c r="A96" s="143"/>
      <c r="B96" s="143"/>
      <c r="C96" s="143"/>
      <c r="D96" s="143"/>
      <c r="E96" s="143"/>
      <c r="F96" s="143"/>
      <c r="G96" s="143"/>
    </row>
    <row r="97" spans="1:7" ht="39" x14ac:dyDescent="0.3">
      <c r="A97" s="145" t="s">
        <v>294</v>
      </c>
      <c r="B97" s="146" t="s">
        <v>295</v>
      </c>
      <c r="C97" s="146" t="s">
        <v>296</v>
      </c>
      <c r="D97" s="147" t="s">
        <v>297</v>
      </c>
      <c r="E97" s="143"/>
      <c r="F97" s="148"/>
      <c r="G97" s="148"/>
    </row>
    <row r="98" spans="1:7" x14ac:dyDescent="0.25">
      <c r="A98" s="150" t="s">
        <v>292</v>
      </c>
      <c r="B98" s="151">
        <f>SUM(E49:E52)</f>
        <v>0</v>
      </c>
      <c r="C98" s="152"/>
      <c r="D98" s="153"/>
      <c r="E98" s="143"/>
      <c r="F98" s="143"/>
      <c r="G98" s="143"/>
    </row>
    <row r="99" spans="1:7" ht="39.75" customHeight="1" x14ac:dyDescent="0.25">
      <c r="A99" s="270" t="s">
        <v>335</v>
      </c>
      <c r="B99" s="154" t="str">
        <f>IFERROR(B98/(B28+B15+B9+B29),"N/A")</f>
        <v>N/A</v>
      </c>
      <c r="C99" s="154">
        <v>0.2</v>
      </c>
      <c r="D99" s="156" t="str">
        <f>IFERROR(B99-C99,"N/A")</f>
        <v>N/A</v>
      </c>
      <c r="E99" s="143"/>
      <c r="F99" s="143"/>
      <c r="G99" s="143"/>
    </row>
    <row r="100" spans="1:7" ht="13" thickBot="1" x14ac:dyDescent="0.3">
      <c r="A100" s="157" t="s">
        <v>293</v>
      </c>
      <c r="B100" s="158" t="str">
        <f>IFERROR(B98/E6,"N/A")</f>
        <v>N/A</v>
      </c>
      <c r="C100" s="159">
        <v>1700</v>
      </c>
      <c r="D100" s="160" t="str">
        <f>IFERROR(B100-C100,"N/A")</f>
        <v>N/A</v>
      </c>
      <c r="E100" s="143"/>
      <c r="F100" s="143"/>
      <c r="G100" s="143"/>
    </row>
    <row r="101" spans="1:7" x14ac:dyDescent="0.25">
      <c r="A101" s="143"/>
      <c r="B101" s="143"/>
      <c r="C101" s="143"/>
      <c r="D101" s="143"/>
      <c r="E101" s="143"/>
      <c r="F101" s="143"/>
      <c r="G101" s="143"/>
    </row>
    <row r="102" spans="1:7" ht="76.5" customHeight="1" x14ac:dyDescent="0.25">
      <c r="A102" s="443" t="s">
        <v>336</v>
      </c>
      <c r="B102" s="443"/>
      <c r="C102" s="443"/>
      <c r="D102" s="443"/>
      <c r="E102" s="143"/>
      <c r="F102" s="143"/>
      <c r="G102" s="143"/>
    </row>
    <row r="103" spans="1:7" x14ac:dyDescent="0.25">
      <c r="A103" s="143"/>
      <c r="B103" s="143"/>
      <c r="C103" s="143"/>
      <c r="D103" s="143"/>
      <c r="E103" s="143"/>
      <c r="F103" s="143"/>
      <c r="G103" s="143"/>
    </row>
    <row r="104" spans="1:7" x14ac:dyDescent="0.25">
      <c r="A104" s="143"/>
      <c r="B104" s="143"/>
      <c r="C104" s="143"/>
      <c r="D104" s="143"/>
      <c r="E104" s="143"/>
      <c r="F104" s="143"/>
      <c r="G104" s="143"/>
    </row>
    <row r="105" spans="1:7" x14ac:dyDescent="0.25">
      <c r="A105" s="143"/>
      <c r="B105" s="143"/>
      <c r="C105" s="143"/>
      <c r="D105" s="143"/>
      <c r="E105" s="143"/>
      <c r="F105" s="143"/>
      <c r="G105" s="143"/>
    </row>
    <row r="106" spans="1:7" x14ac:dyDescent="0.25">
      <c r="A106" s="143"/>
      <c r="B106" s="143"/>
      <c r="C106" s="143"/>
      <c r="D106" s="143"/>
      <c r="E106" s="143"/>
      <c r="F106" s="143"/>
      <c r="G106" s="143"/>
    </row>
    <row r="107" spans="1:7" x14ac:dyDescent="0.25">
      <c r="A107" s="143"/>
      <c r="B107" s="143"/>
      <c r="C107" s="143"/>
      <c r="D107" s="143"/>
      <c r="E107" s="143"/>
      <c r="F107" s="143"/>
      <c r="G107" s="143"/>
    </row>
  </sheetData>
  <mergeCells count="2">
    <mergeCell ref="B3:E3"/>
    <mergeCell ref="A102:D102"/>
  </mergeCells>
  <conditionalFormatting sqref="D99:D100">
    <cfRule type="cellIs" dxfId="0" priority="2" operator="greaterThan">
      <formula>0</formula>
    </cfRule>
  </conditionalFormatting>
  <conditionalFormatting sqref="E88">
    <cfRule type="colorScale" priority="1">
      <colorScale>
        <cfvo type="num" val="2.9899999999999999E-2"/>
        <cfvo type="num" val="0.03"/>
        <cfvo type="num" val="0.1"/>
        <color rgb="FFF8696B"/>
        <color rgb="FFFFEB84"/>
        <color rgb="FF63BE7B"/>
      </colorScale>
    </cfRule>
  </conditionalFormatting>
  <printOptions horizontalCentered="1"/>
  <pageMargins left="0.25" right="0.25" top="0.42986111111111103" bottom="0.65972222222222199"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113</TotalTime>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Cover Page</vt:lpstr>
      <vt:lpstr>1-Enrollment Plan</vt:lpstr>
      <vt:lpstr>2-Staffing Plan</vt:lpstr>
      <vt:lpstr>3-Assumptions</vt:lpstr>
      <vt:lpstr>4-Current Year</vt:lpstr>
      <vt:lpstr>5-Year 1</vt:lpstr>
      <vt:lpstr>6-Year 2</vt:lpstr>
      <vt:lpstr>7-Year 3</vt:lpstr>
      <vt:lpstr>8-4 yr Budget-detail</vt:lpstr>
      <vt:lpstr>Page 11-6 yr Budget Summary</vt:lpstr>
      <vt:lpstr>9-Support-CDE start-up grant</vt:lpstr>
      <vt:lpstr>__FTE1</vt:lpstr>
      <vt:lpstr>__FTE2</vt:lpstr>
      <vt:lpstr>__fTE3</vt:lpstr>
      <vt:lpstr>'Page 11-6 yr Budget Summary'!_FTE1</vt:lpstr>
      <vt:lpstr>'Page 11-6 yr Budget Summary'!_FTE2</vt:lpstr>
      <vt:lpstr>'Page 11-6 yr Budget Summary'!_fTE3</vt:lpstr>
      <vt:lpstr>'5-Year 1'!FPC</vt:lpstr>
      <vt:lpstr>'6-Year 2'!FPC</vt:lpstr>
      <vt:lpstr>'7-Year 3'!FPC</vt:lpstr>
      <vt:lpstr>FPC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Lori Deacon</dc:creator>
  <dc:description/>
  <cp:lastModifiedBy>McManus, Michael</cp:lastModifiedBy>
  <cp:revision>50</cp:revision>
  <cp:lastPrinted>2018-07-30T03:23:41Z</cp:lastPrinted>
  <dcterms:created xsi:type="dcterms:W3CDTF">2018-06-14T22:12:17Z</dcterms:created>
  <dcterms:modified xsi:type="dcterms:W3CDTF">2025-03-31T13:50:55Z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